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hidePivotFieldList="1"/>
  <mc:AlternateContent xmlns:mc="http://schemas.openxmlformats.org/markup-compatibility/2006">
    <mc:Choice Requires="x15">
      <x15ac:absPath xmlns:x15ac="http://schemas.microsoft.com/office/spreadsheetml/2010/11/ac" url="C:\Users\hase\Desktop\暁会感染防止\"/>
    </mc:Choice>
  </mc:AlternateContent>
  <xr:revisionPtr revIDLastSave="0" documentId="13_ncr:1_{9A747E8B-6FCA-4B75-9B46-1D5EE1BC74C1}" xr6:coauthVersionLast="45" xr6:coauthVersionMax="45" xr10:uidLastSave="{00000000-0000-0000-0000-000000000000}"/>
  <bookViews>
    <workbookView xWindow="-120" yWindow="-120" windowWidth="29040" windowHeight="15840" tabRatio="743" xr2:uid="{00000000-000D-0000-FFFF-FFFF00000000}"/>
  </bookViews>
  <sheets>
    <sheet name="推移の推定(9.01)" sheetId="47"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29" i="47" l="1"/>
  <c r="G129" i="47"/>
  <c r="C129" i="47"/>
  <c r="S128" i="47" l="1"/>
  <c r="G128" i="47"/>
  <c r="C128" i="47"/>
  <c r="S127" i="47" l="1"/>
  <c r="G127" i="47"/>
  <c r="C127" i="47"/>
  <c r="S126" i="47" l="1"/>
  <c r="G126" i="47"/>
  <c r="C126" i="47"/>
  <c r="S125" i="47" l="1"/>
  <c r="G125" i="47"/>
  <c r="C125" i="47"/>
  <c r="S124" i="47" l="1"/>
  <c r="G124" i="47"/>
  <c r="C124" i="47"/>
  <c r="S123" i="47" l="1"/>
  <c r="G123" i="47"/>
  <c r="C123" i="47"/>
  <c r="J33" i="47" l="1"/>
  <c r="L129" i="47" s="1"/>
  <c r="X33" i="47"/>
  <c r="Z129" i="47" s="1"/>
  <c r="L123" i="47" l="1"/>
  <c r="L128" i="47"/>
  <c r="L127" i="47"/>
  <c r="L126" i="47"/>
  <c r="L125" i="47"/>
  <c r="L124" i="47"/>
  <c r="Z123" i="47"/>
  <c r="Z128" i="47"/>
  <c r="Z127" i="47"/>
  <c r="Z126" i="47"/>
  <c r="Z125" i="47"/>
  <c r="Z124" i="47"/>
  <c r="Z122" i="47"/>
  <c r="S122" i="47"/>
  <c r="L122" i="47"/>
  <c r="G122" i="47"/>
  <c r="C122" i="47"/>
  <c r="Z121" i="47" l="1"/>
  <c r="S121" i="47"/>
  <c r="L121" i="47"/>
  <c r="G121" i="47"/>
  <c r="C121" i="47"/>
  <c r="Z120" i="47" l="1"/>
  <c r="S120" i="47"/>
  <c r="L120" i="47"/>
  <c r="G120" i="47"/>
  <c r="C120" i="47"/>
  <c r="Z119" i="47" l="1"/>
  <c r="S119" i="47"/>
  <c r="L119" i="47"/>
  <c r="G119" i="47"/>
  <c r="C119" i="47"/>
  <c r="S118" i="47" l="1"/>
  <c r="G118" i="47"/>
  <c r="C118" i="47"/>
  <c r="S117" i="47" l="1"/>
  <c r="G117" i="47"/>
  <c r="C117" i="47"/>
  <c r="S116" i="47" l="1"/>
  <c r="G116" i="47"/>
  <c r="C116" i="47"/>
  <c r="L118" i="47" l="1"/>
  <c r="S115" i="47"/>
  <c r="G115" i="47"/>
  <c r="C115" i="47"/>
  <c r="Z117" i="47" l="1"/>
  <c r="Z118" i="47"/>
  <c r="L116" i="47"/>
  <c r="L117" i="47"/>
  <c r="L115" i="47"/>
  <c r="Z115" i="47"/>
  <c r="Z116" i="47"/>
  <c r="Z114" i="47"/>
  <c r="S114" i="47"/>
  <c r="L114" i="47"/>
  <c r="G114" i="47"/>
  <c r="C114" i="47"/>
  <c r="Z113" i="47" l="1"/>
  <c r="S113" i="47"/>
  <c r="L113" i="47"/>
  <c r="G113" i="47"/>
  <c r="C113" i="47"/>
  <c r="Z112" i="47" l="1"/>
  <c r="S112" i="47"/>
  <c r="L112" i="47"/>
  <c r="G112" i="47"/>
  <c r="C112" i="47"/>
  <c r="L111" i="47" l="1"/>
  <c r="Z111" i="47"/>
  <c r="S111" i="47"/>
  <c r="G111" i="47"/>
  <c r="C111" i="47"/>
  <c r="Z110" i="47" l="1"/>
  <c r="S110" i="47"/>
  <c r="L110" i="47"/>
  <c r="G110" i="47"/>
  <c r="C110" i="47"/>
  <c r="Z109" i="47" l="1"/>
  <c r="S109" i="47"/>
  <c r="L109" i="47"/>
  <c r="G109" i="47"/>
  <c r="C109" i="47"/>
  <c r="Z108" i="47" l="1"/>
  <c r="S108" i="47"/>
  <c r="L108" i="47"/>
  <c r="G108" i="47"/>
  <c r="C108" i="47"/>
  <c r="Z107" i="47" l="1"/>
  <c r="S107" i="47"/>
  <c r="L107" i="47"/>
  <c r="G107" i="47"/>
  <c r="C107" i="47"/>
  <c r="G106" i="47" l="1"/>
  <c r="C106" i="47"/>
  <c r="S106" i="47" s="1"/>
  <c r="S105" i="47" l="1"/>
  <c r="G105" i="47"/>
  <c r="C105" i="47"/>
  <c r="Z104" i="47" l="1"/>
  <c r="S104" i="47"/>
  <c r="G104" i="47"/>
  <c r="C104" i="47"/>
  <c r="Z106" i="47" l="1"/>
  <c r="Z105" i="47"/>
  <c r="L104" i="47"/>
  <c r="L106" i="47"/>
  <c r="L105" i="47"/>
  <c r="L103" i="47"/>
  <c r="Z103" i="47"/>
  <c r="S103" i="47"/>
  <c r="G103" i="47"/>
  <c r="C103" i="47"/>
  <c r="G102" i="47" l="1"/>
  <c r="Z102" i="47"/>
  <c r="S102" i="47"/>
  <c r="L102" i="47"/>
  <c r="C102" i="47"/>
  <c r="Z101" i="47" l="1"/>
  <c r="S101" i="47"/>
  <c r="L101" i="47"/>
  <c r="G101" i="47"/>
  <c r="C101" i="47"/>
  <c r="Z100" i="47" l="1"/>
  <c r="S100" i="47"/>
  <c r="L100" i="47"/>
  <c r="G100" i="47"/>
  <c r="C100" i="47"/>
  <c r="Z99" i="47" l="1"/>
  <c r="S99" i="47"/>
  <c r="L99" i="47"/>
  <c r="G99" i="47"/>
  <c r="C99" i="47"/>
  <c r="Z98" i="47" l="1"/>
  <c r="S98" i="47"/>
  <c r="L98" i="47"/>
  <c r="G98" i="47"/>
  <c r="C98" i="47"/>
  <c r="AF150" i="47" l="1"/>
  <c r="AF149" i="47"/>
  <c r="AF148" i="47"/>
  <c r="AF147" i="47"/>
  <c r="AF146" i="47"/>
  <c r="AF145" i="47"/>
  <c r="AF144" i="47"/>
  <c r="AF143" i="47"/>
  <c r="AF142" i="47"/>
  <c r="AF141" i="47"/>
  <c r="AF140" i="47"/>
  <c r="AF139" i="47"/>
  <c r="AF138" i="47"/>
  <c r="AF137" i="47"/>
  <c r="AF136" i="47"/>
  <c r="AF135" i="47"/>
  <c r="AF134" i="47"/>
  <c r="AF133" i="47"/>
  <c r="AF132" i="47"/>
  <c r="AF131" i="47"/>
  <c r="AF130" i="47"/>
  <c r="AF129" i="47"/>
  <c r="AG82" i="47" l="1"/>
  <c r="AF90" i="47"/>
  <c r="AF89" i="47"/>
  <c r="AF88" i="47"/>
  <c r="AF87" i="47"/>
  <c r="AF86" i="47"/>
  <c r="AF85" i="47"/>
  <c r="AF128" i="47" l="1"/>
  <c r="AF127" i="47"/>
  <c r="AF126" i="47"/>
  <c r="AF125" i="47"/>
  <c r="AF124" i="47"/>
  <c r="AF123" i="47"/>
  <c r="AF122" i="47"/>
  <c r="AF121" i="47"/>
  <c r="AF120" i="47"/>
  <c r="AF119" i="47"/>
  <c r="AF118" i="47"/>
  <c r="AF117" i="47"/>
  <c r="AF116" i="47"/>
  <c r="AF115" i="47"/>
  <c r="AF114" i="47"/>
  <c r="AF113" i="47"/>
  <c r="AF112" i="47"/>
  <c r="AF111" i="47"/>
  <c r="AF110" i="47"/>
  <c r="AF109" i="47"/>
  <c r="AF108" i="47"/>
  <c r="AF107" i="47"/>
  <c r="AF106" i="47"/>
  <c r="AF105" i="47"/>
  <c r="AF104" i="47"/>
  <c r="AF103" i="47"/>
  <c r="AF102" i="47"/>
  <c r="AF101" i="47"/>
  <c r="AF100" i="47"/>
  <c r="AF99" i="47"/>
  <c r="AF98" i="47"/>
  <c r="AF97" i="47"/>
  <c r="AF96" i="47"/>
  <c r="AF95" i="47"/>
  <c r="AF94" i="47"/>
  <c r="AF93" i="47"/>
  <c r="AF92" i="47"/>
  <c r="AF91" i="47"/>
  <c r="B38" i="47" l="1"/>
  <c r="D38" i="47" s="1"/>
  <c r="B39" i="47"/>
  <c r="D39" i="47" s="1"/>
  <c r="B40" i="47"/>
  <c r="D40" i="47"/>
  <c r="B41" i="47"/>
  <c r="D41" i="47"/>
  <c r="B42" i="47"/>
  <c r="D42" i="47" s="1"/>
  <c r="B43" i="47"/>
  <c r="D43" i="47" s="1"/>
  <c r="B44" i="47"/>
  <c r="D44" i="47" s="1"/>
  <c r="B45" i="47"/>
  <c r="D45" i="47" s="1"/>
  <c r="E51" i="47"/>
  <c r="B37" i="47"/>
  <c r="D37" i="47" s="1"/>
  <c r="B36" i="47"/>
  <c r="D36" i="47" s="1"/>
  <c r="B35" i="47"/>
  <c r="D35" i="47" s="1"/>
  <c r="I53" i="47"/>
  <c r="I54" i="47" s="1"/>
  <c r="I55" i="47" s="1"/>
  <c r="I56" i="47" s="1"/>
  <c r="I57" i="47" s="1"/>
  <c r="I58" i="47" s="1"/>
  <c r="I59" i="47" s="1"/>
  <c r="I60" i="47" s="1"/>
  <c r="I61" i="47" s="1"/>
  <c r="I62" i="47" s="1"/>
  <c r="I63" i="47" s="1"/>
  <c r="I64" i="47" s="1"/>
  <c r="I65" i="47" s="1"/>
  <c r="I66" i="47" s="1"/>
  <c r="I67" i="47" s="1"/>
  <c r="I68" i="47" s="1"/>
  <c r="I69" i="47" s="1"/>
  <c r="I70" i="47" s="1"/>
  <c r="I71" i="47" s="1"/>
  <c r="I72" i="47" s="1"/>
  <c r="I73" i="47" s="1"/>
  <c r="I74" i="47" s="1"/>
  <c r="I75" i="47" s="1"/>
  <c r="I76" i="47" s="1"/>
  <c r="I77" i="47" s="1"/>
  <c r="I78" i="47" s="1"/>
  <c r="I79" i="47" s="1"/>
  <c r="I80" i="47" s="1"/>
  <c r="I81" i="47" s="1"/>
  <c r="I82" i="47" s="1"/>
  <c r="I83" i="47" s="1"/>
  <c r="I84" i="47" s="1"/>
  <c r="I85" i="47" s="1"/>
  <c r="I86" i="47" s="1"/>
  <c r="I87" i="47" s="1"/>
  <c r="I88" i="47" s="1"/>
  <c r="I89" i="47" s="1"/>
  <c r="I90" i="47" s="1"/>
  <c r="I91" i="47" s="1"/>
  <c r="I92" i="47" s="1"/>
  <c r="I93" i="47" s="1"/>
  <c r="I94" i="47" s="1"/>
  <c r="I95" i="47" s="1"/>
  <c r="I96" i="47" s="1"/>
  <c r="I97" i="47" s="1"/>
  <c r="I98" i="47" s="1"/>
  <c r="I99" i="47" s="1"/>
  <c r="I100" i="47" s="1"/>
  <c r="I101" i="47" s="1"/>
  <c r="I102" i="47" s="1"/>
  <c r="I103" i="47" s="1"/>
  <c r="I104" i="47" s="1"/>
  <c r="I105" i="47" s="1"/>
  <c r="I106" i="47" s="1"/>
  <c r="I107" i="47" s="1"/>
  <c r="I108" i="47" s="1"/>
  <c r="I109" i="47" s="1"/>
  <c r="I110" i="47" s="1"/>
  <c r="I111" i="47" s="1"/>
  <c r="I112" i="47" s="1"/>
  <c r="I113" i="47" s="1"/>
  <c r="I114" i="47" s="1"/>
  <c r="I115" i="47" s="1"/>
  <c r="I116" i="47" s="1"/>
  <c r="I117" i="47" s="1"/>
  <c r="I118" i="47" s="1"/>
  <c r="I119" i="47" s="1"/>
  <c r="I120" i="47" s="1"/>
  <c r="I121" i="47" s="1"/>
  <c r="I122" i="47" s="1"/>
  <c r="I123" i="47" s="1"/>
  <c r="I124" i="47" s="1"/>
  <c r="I125" i="47" s="1"/>
  <c r="I126" i="47" s="1"/>
  <c r="I127" i="47" s="1"/>
  <c r="I128" i="47" s="1"/>
  <c r="I129" i="47" s="1"/>
  <c r="I130" i="47" s="1"/>
  <c r="I131" i="47" s="1"/>
  <c r="I132" i="47" s="1"/>
  <c r="I133" i="47" s="1"/>
  <c r="I134" i="47" s="1"/>
  <c r="I135" i="47" s="1"/>
  <c r="I136" i="47" s="1"/>
  <c r="I137" i="47" s="1"/>
  <c r="I138" i="47" s="1"/>
  <c r="I139" i="47" s="1"/>
  <c r="I140" i="47" s="1"/>
  <c r="I141" i="47" s="1"/>
  <c r="I142" i="47" s="1"/>
  <c r="I143" i="47" s="1"/>
  <c r="I144" i="47" s="1"/>
  <c r="I145" i="47" s="1"/>
  <c r="I146" i="47" s="1"/>
  <c r="I147" i="47" s="1"/>
  <c r="I148" i="47" s="1"/>
  <c r="I149" i="47" s="1"/>
  <c r="I150" i="47" s="1"/>
  <c r="I151" i="47" s="1"/>
  <c r="I152" i="47" s="1"/>
  <c r="I153" i="47" s="1"/>
  <c r="I154" i="47" s="1"/>
  <c r="I155" i="47" s="1"/>
  <c r="I156" i="47" s="1"/>
  <c r="I157" i="47" s="1"/>
  <c r="I158" i="47" s="1"/>
  <c r="I159" i="47" s="1"/>
  <c r="I160" i="47" s="1"/>
  <c r="I161" i="47" s="1"/>
  <c r="I162" i="47" s="1"/>
  <c r="I163" i="47" s="1"/>
  <c r="I164" i="47" s="1"/>
  <c r="I165" i="47" s="1"/>
  <c r="I166" i="47" s="1"/>
  <c r="I167" i="47" s="1"/>
  <c r="I168" i="47" s="1"/>
  <c r="I169" i="47" s="1"/>
  <c r="I170" i="47" s="1"/>
  <c r="I171" i="47" s="1"/>
  <c r="I172" i="47" s="1"/>
  <c r="I173" i="47" s="1"/>
  <c r="I174" i="47" s="1"/>
  <c r="I175" i="47" s="1"/>
  <c r="I176" i="47" s="1"/>
  <c r="I177" i="47" s="1"/>
  <c r="I178" i="47" s="1"/>
  <c r="I179" i="47" s="1"/>
  <c r="I180" i="47" s="1"/>
  <c r="I181" i="47" s="1"/>
  <c r="I182" i="47" s="1"/>
  <c r="I183" i="47" s="1"/>
  <c r="I184" i="47" s="1"/>
  <c r="I185" i="47" s="1"/>
  <c r="I186" i="47" s="1"/>
  <c r="I187" i="47" s="1"/>
  <c r="I188" i="47" s="1"/>
  <c r="I189" i="47" s="1"/>
  <c r="G53" i="47"/>
  <c r="G54" i="47" s="1"/>
  <c r="C52" i="47"/>
  <c r="D51" i="47" l="1"/>
  <c r="F51" i="47"/>
  <c r="H27" i="47"/>
  <c r="Z52" i="47"/>
  <c r="C53" i="47"/>
  <c r="S52" i="47"/>
  <c r="G55" i="47"/>
  <c r="L52" i="47"/>
  <c r="G56" i="47" l="1"/>
  <c r="S53" i="47"/>
  <c r="Z53" i="47"/>
  <c r="C54" i="47"/>
  <c r="L53" i="47"/>
  <c r="C55" i="47" l="1"/>
  <c r="L54" i="47"/>
  <c r="Z54" i="47"/>
  <c r="S54" i="47"/>
  <c r="G57" i="47"/>
  <c r="S55" i="47" l="1"/>
  <c r="Z55" i="47"/>
  <c r="C56" i="47"/>
  <c r="L55" i="47"/>
  <c r="G58" i="47"/>
  <c r="C57" i="47" l="1"/>
  <c r="S56" i="47"/>
  <c r="Z56" i="47"/>
  <c r="L56" i="47"/>
  <c r="G59" i="47"/>
  <c r="L57" i="47" l="1"/>
  <c r="S57" i="47"/>
  <c r="C58" i="47"/>
  <c r="Z57" i="47"/>
  <c r="G60" i="47"/>
  <c r="Z58" i="47" l="1"/>
  <c r="L58" i="47"/>
  <c r="C59" i="47"/>
  <c r="S58" i="47"/>
  <c r="G61" i="47"/>
  <c r="C60" i="47" l="1"/>
  <c r="Z59" i="47"/>
  <c r="L59" i="47"/>
  <c r="S59" i="47"/>
  <c r="G62" i="47"/>
  <c r="L60" i="47" l="1"/>
  <c r="S60" i="47"/>
  <c r="Z60" i="47"/>
  <c r="C61" i="47"/>
  <c r="G63" i="47"/>
  <c r="L61" i="47" l="1"/>
  <c r="S61" i="47"/>
  <c r="C62" i="47"/>
  <c r="Z61" i="47"/>
  <c r="G64" i="47"/>
  <c r="C63" i="47" l="1"/>
  <c r="L62" i="47"/>
  <c r="Z62" i="47"/>
  <c r="S62" i="47"/>
  <c r="G65" i="47"/>
  <c r="G66" i="47" l="1"/>
  <c r="S63" i="47"/>
  <c r="Z63" i="47"/>
  <c r="C64" i="47"/>
  <c r="L63" i="47"/>
  <c r="G67" i="47" l="1"/>
  <c r="C65" i="47"/>
  <c r="S64" i="47"/>
  <c r="Z64" i="47"/>
  <c r="L64" i="47"/>
  <c r="G68" i="47" l="1"/>
  <c r="C66" i="47"/>
  <c r="S65" i="47"/>
  <c r="L65" i="47"/>
  <c r="Z65" i="47"/>
  <c r="G69" i="47" l="1"/>
  <c r="S66" i="47"/>
  <c r="L66" i="47"/>
  <c r="Z66" i="47"/>
  <c r="C67" i="47"/>
  <c r="S67" i="47" l="1"/>
  <c r="L67" i="47"/>
  <c r="C68" i="47"/>
  <c r="Z67" i="47"/>
  <c r="G70" i="47"/>
  <c r="G71" i="47" l="1"/>
  <c r="L68" i="47"/>
  <c r="Z68" i="47"/>
  <c r="C69" i="47"/>
  <c r="S68" i="47"/>
  <c r="G72" i="47" l="1"/>
  <c r="Z69" i="47"/>
  <c r="L69" i="47"/>
  <c r="S69" i="47"/>
  <c r="C70" i="47"/>
  <c r="C71" i="47" l="1"/>
  <c r="L70" i="47"/>
  <c r="Z70" i="47"/>
  <c r="S70" i="47"/>
  <c r="G73" i="47"/>
  <c r="G74" i="47" l="1"/>
  <c r="L71" i="47"/>
  <c r="S71" i="47"/>
  <c r="Z71" i="47"/>
  <c r="C72" i="47"/>
  <c r="C73" i="47" l="1"/>
  <c r="L72" i="47"/>
  <c r="Z72" i="47"/>
  <c r="S72" i="47"/>
  <c r="G75" i="47"/>
  <c r="G76" i="47" l="1"/>
  <c r="C74" i="47"/>
  <c r="S73" i="47"/>
  <c r="L73" i="47"/>
  <c r="Z73" i="47"/>
  <c r="S74" i="47" l="1"/>
  <c r="C75" i="47"/>
  <c r="Z74" i="47"/>
  <c r="L74" i="47"/>
  <c r="G77" i="47"/>
  <c r="G78" i="47" l="1"/>
  <c r="L75" i="47"/>
  <c r="S75" i="47"/>
  <c r="Z75" i="47"/>
  <c r="C76" i="47"/>
  <c r="G79" i="47" l="1"/>
  <c r="L76" i="47"/>
  <c r="Z76" i="47"/>
  <c r="S76" i="47"/>
  <c r="C77" i="47"/>
  <c r="L77" i="47" l="1"/>
  <c r="Z77" i="47"/>
  <c r="C78" i="47"/>
  <c r="S77" i="47"/>
  <c r="G80" i="47"/>
  <c r="G81" i="47" l="1"/>
  <c r="C79" i="47"/>
  <c r="S78" i="47"/>
  <c r="Z78" i="47"/>
  <c r="L78" i="47"/>
  <c r="G82" i="47" l="1"/>
  <c r="C80" i="47"/>
  <c r="L79" i="47"/>
  <c r="S79" i="47"/>
  <c r="Z79" i="47"/>
  <c r="S80" i="47" l="1"/>
  <c r="L80" i="47"/>
  <c r="C81" i="47"/>
  <c r="Z80" i="47"/>
  <c r="G83" i="47"/>
  <c r="G84" i="47" l="1"/>
  <c r="C82" i="47"/>
  <c r="Z81" i="47"/>
  <c r="S81" i="47"/>
  <c r="L81" i="47"/>
  <c r="S82" i="47" l="1"/>
  <c r="L82" i="47"/>
  <c r="C83" i="47"/>
  <c r="Z82" i="47"/>
  <c r="G85" i="47"/>
  <c r="G86" i="47" l="1"/>
  <c r="L83" i="47"/>
  <c r="Z83" i="47"/>
  <c r="C84" i="47"/>
  <c r="S83" i="47"/>
  <c r="C85" i="47" l="1"/>
  <c r="L84" i="47"/>
  <c r="Z84" i="47"/>
  <c r="S84" i="47"/>
  <c r="G87" i="47"/>
  <c r="G88" i="47" l="1"/>
  <c r="C86" i="47"/>
  <c r="L85" i="47"/>
  <c r="S85" i="47"/>
  <c r="Z85" i="47"/>
  <c r="G89" i="47" l="1"/>
  <c r="S86" i="47"/>
  <c r="Z86" i="47"/>
  <c r="L86" i="47"/>
  <c r="C87" i="47"/>
  <c r="C88" i="47" l="1"/>
  <c r="L87" i="47"/>
  <c r="Z87" i="47"/>
  <c r="S87" i="47"/>
  <c r="G90" i="47"/>
  <c r="G91" i="47" s="1"/>
  <c r="G92" i="47" s="1"/>
  <c r="G93" i="47" s="1"/>
  <c r="G94" i="47" s="1"/>
  <c r="G95" i="47" s="1"/>
  <c r="G96" i="47" s="1"/>
  <c r="G97" i="47" s="1"/>
  <c r="S88" i="47" l="1"/>
  <c r="Z88" i="47"/>
  <c r="L88" i="47"/>
  <c r="C89" i="47"/>
  <c r="H38" i="47"/>
  <c r="H39" i="47"/>
  <c r="H40" i="47" l="1"/>
  <c r="L89" i="47"/>
  <c r="S89" i="47"/>
  <c r="Z89" i="47"/>
  <c r="C90" i="47"/>
  <c r="C91" i="47" s="1"/>
  <c r="H128" i="47" l="1"/>
  <c r="H129" i="47"/>
  <c r="H126" i="47"/>
  <c r="H127" i="47"/>
  <c r="H124" i="47"/>
  <c r="H125" i="47"/>
  <c r="H122" i="47"/>
  <c r="H123" i="47"/>
  <c r="H120" i="47"/>
  <c r="H121" i="47"/>
  <c r="H118" i="47"/>
  <c r="H119" i="47"/>
  <c r="H116" i="47"/>
  <c r="H117" i="47"/>
  <c r="H114" i="47"/>
  <c r="H115" i="47"/>
  <c r="H112" i="47"/>
  <c r="H113" i="47"/>
  <c r="H110" i="47"/>
  <c r="H111" i="47"/>
  <c r="H108" i="47"/>
  <c r="H109" i="47"/>
  <c r="H106" i="47"/>
  <c r="H107" i="47"/>
  <c r="H104" i="47"/>
  <c r="H105" i="47"/>
  <c r="H102" i="47"/>
  <c r="H103" i="47"/>
  <c r="H100" i="47"/>
  <c r="H101" i="47"/>
  <c r="H88" i="47"/>
  <c r="H74" i="47"/>
  <c r="H98" i="47"/>
  <c r="H99" i="47"/>
  <c r="H96" i="47"/>
  <c r="H97" i="47"/>
  <c r="H94" i="47"/>
  <c r="H95" i="47"/>
  <c r="H92" i="47"/>
  <c r="H93" i="47"/>
  <c r="H62" i="47"/>
  <c r="H85" i="47"/>
  <c r="H73" i="47"/>
  <c r="H84" i="47"/>
  <c r="H72" i="47"/>
  <c r="H55" i="47"/>
  <c r="H83" i="47"/>
  <c r="H68" i="47"/>
  <c r="H53" i="47"/>
  <c r="H66" i="47"/>
  <c r="H80" i="47"/>
  <c r="H65" i="47"/>
  <c r="C92" i="47"/>
  <c r="C93" i="47" s="1"/>
  <c r="S91" i="47"/>
  <c r="Z91" i="47"/>
  <c r="L91" i="47"/>
  <c r="H56" i="47"/>
  <c r="H81" i="47"/>
  <c r="H54" i="47"/>
  <c r="H90" i="47"/>
  <c r="H77" i="47"/>
  <c r="H64" i="47"/>
  <c r="H89" i="47"/>
  <c r="H76" i="47"/>
  <c r="H63" i="47"/>
  <c r="H58" i="47"/>
  <c r="H82" i="47"/>
  <c r="H71" i="47"/>
  <c r="H57" i="47"/>
  <c r="H59" i="47"/>
  <c r="H91" i="47"/>
  <c r="H87" i="47"/>
  <c r="H79" i="47"/>
  <c r="H70" i="47"/>
  <c r="H61" i="47"/>
  <c r="H52" i="47"/>
  <c r="H86" i="47"/>
  <c r="H78" i="47"/>
  <c r="H69" i="47"/>
  <c r="H60" i="47"/>
  <c r="H75" i="47"/>
  <c r="H67" i="47"/>
  <c r="Z90" i="47"/>
  <c r="S90" i="47"/>
  <c r="L90" i="47"/>
  <c r="C94" i="47" l="1"/>
  <c r="S93" i="47"/>
  <c r="L93" i="47"/>
  <c r="Z93" i="47"/>
  <c r="S92" i="47"/>
  <c r="Z92" i="47"/>
  <c r="L92" i="47"/>
  <c r="H41" i="47"/>
  <c r="C95" i="47" l="1"/>
  <c r="S94" i="47"/>
  <c r="Z94" i="47"/>
  <c r="L94" i="47"/>
  <c r="C96" i="47" l="1"/>
  <c r="S95" i="47"/>
  <c r="Z95" i="47"/>
  <c r="L95" i="47"/>
  <c r="C97" i="47" l="1"/>
  <c r="S96" i="47"/>
  <c r="Z96" i="47"/>
  <c r="L96" i="47"/>
  <c r="S97" i="47" l="1"/>
  <c r="Z97" i="47"/>
  <c r="L97" i="47"/>
  <c r="J39" i="47" s="1"/>
  <c r="J40" i="47" s="1"/>
  <c r="H42" i="47"/>
  <c r="N129" i="47" l="1"/>
  <c r="M129" i="47"/>
  <c r="M128" i="47"/>
  <c r="N128" i="47"/>
  <c r="M127" i="47"/>
  <c r="N127" i="47"/>
  <c r="M126" i="47"/>
  <c r="N126" i="47"/>
  <c r="M125" i="47"/>
  <c r="N125" i="47"/>
  <c r="N124" i="47"/>
  <c r="M124" i="47"/>
  <c r="M123" i="47"/>
  <c r="N123" i="47"/>
  <c r="N122" i="47"/>
  <c r="M122" i="47"/>
  <c r="M121" i="47"/>
  <c r="N121" i="47"/>
  <c r="M120" i="47"/>
  <c r="N120" i="47"/>
  <c r="M119" i="47"/>
  <c r="N119" i="47"/>
  <c r="N118" i="47"/>
  <c r="M118" i="47"/>
  <c r="N117" i="47"/>
  <c r="M117" i="47"/>
  <c r="N116" i="47"/>
  <c r="M116" i="47"/>
  <c r="N115" i="47"/>
  <c r="M115" i="47"/>
  <c r="N114" i="47"/>
  <c r="M114" i="47"/>
  <c r="N113" i="47"/>
  <c r="M113" i="47"/>
  <c r="M112" i="47"/>
  <c r="N112" i="47"/>
  <c r="N111" i="47"/>
  <c r="M111" i="47"/>
  <c r="N110" i="47"/>
  <c r="M110" i="47"/>
  <c r="N109" i="47"/>
  <c r="M109" i="47"/>
  <c r="N108" i="47"/>
  <c r="M108" i="47"/>
  <c r="N107" i="47"/>
  <c r="M107" i="47"/>
  <c r="N106" i="47"/>
  <c r="M106" i="47"/>
  <c r="N105" i="47"/>
  <c r="M105" i="47"/>
  <c r="N104" i="47"/>
  <c r="M104" i="47"/>
  <c r="N103" i="47"/>
  <c r="M103" i="47"/>
  <c r="N102" i="47"/>
  <c r="M102" i="47"/>
  <c r="N101" i="47"/>
  <c r="M101" i="47"/>
  <c r="M100" i="47"/>
  <c r="N100" i="47"/>
  <c r="M99" i="47"/>
  <c r="N99" i="47"/>
  <c r="N96" i="47"/>
  <c r="M98" i="47"/>
  <c r="N98" i="47"/>
  <c r="M96" i="47"/>
  <c r="N97" i="47"/>
  <c r="M97" i="47"/>
  <c r="X39" i="47"/>
  <c r="X40" i="47" s="1"/>
  <c r="M53" i="47"/>
  <c r="N57" i="47"/>
  <c r="M61" i="47"/>
  <c r="M65" i="47"/>
  <c r="M69" i="47"/>
  <c r="M73" i="47"/>
  <c r="M77" i="47"/>
  <c r="M81" i="47"/>
  <c r="M85" i="47"/>
  <c r="M89" i="47"/>
  <c r="N54" i="47"/>
  <c r="M58" i="47"/>
  <c r="M62" i="47"/>
  <c r="M66" i="47"/>
  <c r="N70" i="47"/>
  <c r="N74" i="47"/>
  <c r="M78" i="47"/>
  <c r="N82" i="47"/>
  <c r="M86" i="47"/>
  <c r="N90" i="47"/>
  <c r="M92" i="47"/>
  <c r="N91" i="47"/>
  <c r="M54" i="47"/>
  <c r="N58" i="47"/>
  <c r="N62" i="47"/>
  <c r="N66" i="47"/>
  <c r="M70" i="47"/>
  <c r="M74" i="47"/>
  <c r="N78" i="47"/>
  <c r="M82" i="47"/>
  <c r="N86" i="47"/>
  <c r="N93" i="47"/>
  <c r="M59" i="47"/>
  <c r="N67" i="47"/>
  <c r="M75" i="47"/>
  <c r="N83" i="47"/>
  <c r="N60" i="47"/>
  <c r="N76" i="47"/>
  <c r="N92" i="47"/>
  <c r="M91" i="47"/>
  <c r="N55" i="47"/>
  <c r="N59" i="47"/>
  <c r="M63" i="47"/>
  <c r="M67" i="47"/>
  <c r="N71" i="47"/>
  <c r="N75" i="47"/>
  <c r="N79" i="47"/>
  <c r="M83" i="47"/>
  <c r="N87" i="47"/>
  <c r="M55" i="47"/>
  <c r="N63" i="47"/>
  <c r="M71" i="47"/>
  <c r="M79" i="47"/>
  <c r="N64" i="47"/>
  <c r="N80" i="47"/>
  <c r="N53" i="47"/>
  <c r="N61" i="47"/>
  <c r="N73" i="47"/>
  <c r="N81" i="47"/>
  <c r="N89" i="47"/>
  <c r="M87" i="47"/>
  <c r="M94" i="47"/>
  <c r="M52" i="47"/>
  <c r="M72" i="47"/>
  <c r="N88" i="47"/>
  <c r="M57" i="47"/>
  <c r="N65" i="47"/>
  <c r="N77" i="47"/>
  <c r="N85" i="47"/>
  <c r="M90" i="47"/>
  <c r="M93" i="47"/>
  <c r="N52" i="47"/>
  <c r="M56" i="47"/>
  <c r="M60" i="47"/>
  <c r="M64" i="47"/>
  <c r="M68" i="47"/>
  <c r="N72" i="47"/>
  <c r="M76" i="47"/>
  <c r="M80" i="47"/>
  <c r="N84" i="47"/>
  <c r="M88" i="47"/>
  <c r="N56" i="47"/>
  <c r="N68" i="47"/>
  <c r="M84" i="47"/>
  <c r="N94" i="47"/>
  <c r="N69" i="47"/>
  <c r="N95" i="47"/>
  <c r="M95" i="47"/>
  <c r="Q39" i="47"/>
  <c r="Q40" i="47" s="1"/>
  <c r="AA129" i="47" l="1"/>
  <c r="AB129" i="47"/>
  <c r="T129" i="47"/>
  <c r="U129" i="47"/>
  <c r="AA128" i="47"/>
  <c r="AB128" i="47"/>
  <c r="U128" i="47"/>
  <c r="T128" i="47"/>
  <c r="AB127" i="47"/>
  <c r="AA127" i="47"/>
  <c r="U127" i="47"/>
  <c r="T127" i="47"/>
  <c r="AA126" i="47"/>
  <c r="AB126" i="47"/>
  <c r="U126" i="47"/>
  <c r="T126" i="47"/>
  <c r="AB125" i="47"/>
  <c r="AA125" i="47"/>
  <c r="U125" i="47"/>
  <c r="T125" i="47"/>
  <c r="AA124" i="47"/>
  <c r="AB124" i="47"/>
  <c r="U124" i="47"/>
  <c r="T124" i="47"/>
  <c r="AA123" i="47"/>
  <c r="AB123" i="47"/>
  <c r="U123" i="47"/>
  <c r="T123" i="47"/>
  <c r="AA122" i="47"/>
  <c r="AB122" i="47"/>
  <c r="U122" i="47"/>
  <c r="T122" i="47"/>
  <c r="AB121" i="47"/>
  <c r="AA121" i="47"/>
  <c r="U121" i="47"/>
  <c r="T121" i="47"/>
  <c r="AA120" i="47"/>
  <c r="AB120" i="47"/>
  <c r="T120" i="47"/>
  <c r="U120" i="47"/>
  <c r="AB119" i="47"/>
  <c r="AA119" i="47"/>
  <c r="U119" i="47"/>
  <c r="T119" i="47"/>
  <c r="AA118" i="47"/>
  <c r="AB118" i="47"/>
  <c r="U118" i="47"/>
  <c r="T118" i="47"/>
  <c r="AA117" i="47"/>
  <c r="AB117" i="47"/>
  <c r="U117" i="47"/>
  <c r="T117" i="47"/>
  <c r="AA116" i="47"/>
  <c r="AB116" i="47"/>
  <c r="U116" i="47"/>
  <c r="T116" i="47"/>
  <c r="AB115" i="47"/>
  <c r="AA115" i="47"/>
  <c r="U115" i="47"/>
  <c r="T115" i="47"/>
  <c r="AB114" i="47"/>
  <c r="AA114" i="47"/>
  <c r="T114" i="47"/>
  <c r="U114" i="47"/>
  <c r="AB113" i="47"/>
  <c r="AA113" i="47"/>
  <c r="U113" i="47"/>
  <c r="T113" i="47"/>
  <c r="AA112" i="47"/>
  <c r="AB112" i="47"/>
  <c r="T112" i="47"/>
  <c r="U112" i="47"/>
  <c r="AA111" i="47"/>
  <c r="AB111" i="47"/>
  <c r="U111" i="47"/>
  <c r="T111" i="47"/>
  <c r="AB110" i="47"/>
  <c r="AA110" i="47"/>
  <c r="U110" i="47"/>
  <c r="T110" i="47"/>
  <c r="AA109" i="47"/>
  <c r="AB109" i="47"/>
  <c r="T109" i="47"/>
  <c r="U109" i="47"/>
  <c r="AB108" i="47"/>
  <c r="AA108" i="47"/>
  <c r="U108" i="47"/>
  <c r="T108" i="47"/>
  <c r="AB107" i="47"/>
  <c r="AA107" i="47"/>
  <c r="U107" i="47"/>
  <c r="T107" i="47"/>
  <c r="AB106" i="47"/>
  <c r="AA106" i="47"/>
  <c r="T106" i="47"/>
  <c r="U106" i="47"/>
  <c r="AB105" i="47"/>
  <c r="AA105" i="47"/>
  <c r="U105" i="47"/>
  <c r="T105" i="47"/>
  <c r="AB104" i="47"/>
  <c r="AA104" i="47"/>
  <c r="U104" i="47"/>
  <c r="T104" i="47"/>
  <c r="AB103" i="47"/>
  <c r="AA103" i="47"/>
  <c r="U103" i="47"/>
  <c r="T103" i="47"/>
  <c r="AB102" i="47"/>
  <c r="AA102" i="47"/>
  <c r="U102" i="47"/>
  <c r="T102" i="47"/>
  <c r="AB101" i="47"/>
  <c r="AA101" i="47"/>
  <c r="T101" i="47"/>
  <c r="U101" i="47"/>
  <c r="AA100" i="47"/>
  <c r="AB100" i="47"/>
  <c r="U100" i="47"/>
  <c r="T100" i="47"/>
  <c r="AB99" i="47"/>
  <c r="AA99" i="47"/>
  <c r="T99" i="47"/>
  <c r="U99" i="47"/>
  <c r="AA97" i="47"/>
  <c r="AA98" i="47"/>
  <c r="AB98" i="47"/>
  <c r="U97" i="47"/>
  <c r="U98" i="47"/>
  <c r="T98" i="47"/>
  <c r="J42" i="47"/>
  <c r="J35" i="47" s="1"/>
  <c r="J34" i="47" s="1"/>
  <c r="AB93" i="47"/>
  <c r="AB52" i="47"/>
  <c r="AA56" i="47"/>
  <c r="AA60" i="47"/>
  <c r="AB64" i="47"/>
  <c r="AA68" i="47"/>
  <c r="AB72" i="47"/>
  <c r="AB76" i="47"/>
  <c r="AA80" i="47"/>
  <c r="AA84" i="47"/>
  <c r="AB88" i="47"/>
  <c r="AA93" i="47"/>
  <c r="AA52" i="47"/>
  <c r="AB56" i="47"/>
  <c r="AB60" i="47"/>
  <c r="AA64" i="47"/>
  <c r="AB68" i="47"/>
  <c r="AA72" i="47"/>
  <c r="AA76" i="47"/>
  <c r="AA88" i="47"/>
  <c r="AB94" i="47"/>
  <c r="AA53" i="47"/>
  <c r="AB57" i="47"/>
  <c r="AA61" i="47"/>
  <c r="AB65" i="47"/>
  <c r="AB69" i="47"/>
  <c r="AA73" i="47"/>
  <c r="AB77" i="47"/>
  <c r="AA81" i="47"/>
  <c r="AB85" i="47"/>
  <c r="AA89" i="47"/>
  <c r="AA90" i="47"/>
  <c r="AB54" i="47"/>
  <c r="AB62" i="47"/>
  <c r="AB70" i="47"/>
  <c r="AA82" i="47"/>
  <c r="AB63" i="47"/>
  <c r="AB75" i="47"/>
  <c r="AA87" i="47"/>
  <c r="AA67" i="47"/>
  <c r="AB87" i="47"/>
  <c r="AB53" i="47"/>
  <c r="AA57" i="47"/>
  <c r="AB61" i="47"/>
  <c r="AA65" i="47"/>
  <c r="AA69" i="47"/>
  <c r="AB73" i="47"/>
  <c r="AA77" i="47"/>
  <c r="AB81" i="47"/>
  <c r="AA85" i="47"/>
  <c r="AB89" i="47"/>
  <c r="AA58" i="47"/>
  <c r="AA66" i="47"/>
  <c r="AA74" i="47"/>
  <c r="AA86" i="47"/>
  <c r="AB59" i="47"/>
  <c r="AB71" i="47"/>
  <c r="AB83" i="47"/>
  <c r="AA92" i="47"/>
  <c r="AA59" i="47"/>
  <c r="AA75" i="47"/>
  <c r="AB80" i="47"/>
  <c r="AB90" i="47"/>
  <c r="AA78" i="47"/>
  <c r="AB67" i="47"/>
  <c r="AB79" i="47"/>
  <c r="AA63" i="47"/>
  <c r="AA71" i="47"/>
  <c r="AA79" i="47"/>
  <c r="AB84" i="47"/>
  <c r="AB91" i="47"/>
  <c r="AA54" i="47"/>
  <c r="AB58" i="47"/>
  <c r="AA62" i="47"/>
  <c r="AB66" i="47"/>
  <c r="AA70" i="47"/>
  <c r="AB74" i="47"/>
  <c r="AB78" i="47"/>
  <c r="AB82" i="47"/>
  <c r="AB86" i="47"/>
  <c r="AB92" i="47"/>
  <c r="AA91" i="47"/>
  <c r="AB55" i="47"/>
  <c r="AA55" i="47"/>
  <c r="AA83" i="47"/>
  <c r="AA94" i="47"/>
  <c r="AB95" i="47"/>
  <c r="AA95" i="47"/>
  <c r="AB96" i="47"/>
  <c r="AA96" i="47"/>
  <c r="J41" i="47"/>
  <c r="AB97" i="47"/>
  <c r="T92" i="47"/>
  <c r="U91" i="47"/>
  <c r="U55" i="47"/>
  <c r="T59" i="47"/>
  <c r="T63" i="47"/>
  <c r="U67" i="47"/>
  <c r="T71" i="47"/>
  <c r="T75" i="47"/>
  <c r="U79" i="47"/>
  <c r="T83" i="47"/>
  <c r="T87" i="47"/>
  <c r="U92" i="47"/>
  <c r="T91" i="47"/>
  <c r="T55" i="47"/>
  <c r="U59" i="47"/>
  <c r="U63" i="47"/>
  <c r="T67" i="47"/>
  <c r="U71" i="47"/>
  <c r="U75" i="47"/>
  <c r="T79" i="47"/>
  <c r="U83" i="47"/>
  <c r="U87" i="47"/>
  <c r="U93" i="47"/>
  <c r="T52" i="47"/>
  <c r="T56" i="47"/>
  <c r="T60" i="47"/>
  <c r="U64" i="47"/>
  <c r="U68" i="47"/>
  <c r="T72" i="47"/>
  <c r="U76" i="47"/>
  <c r="U80" i="47"/>
  <c r="U84" i="47"/>
  <c r="T88" i="47"/>
  <c r="U57" i="47"/>
  <c r="U65" i="47"/>
  <c r="T73" i="47"/>
  <c r="U81" i="47"/>
  <c r="T54" i="47"/>
  <c r="T70" i="47"/>
  <c r="U86" i="47"/>
  <c r="U82" i="47"/>
  <c r="T93" i="47"/>
  <c r="U52" i="47"/>
  <c r="U56" i="47"/>
  <c r="U60" i="47"/>
  <c r="T64" i="47"/>
  <c r="T68" i="47"/>
  <c r="U72" i="47"/>
  <c r="T76" i="47"/>
  <c r="T80" i="47"/>
  <c r="T84" i="47"/>
  <c r="U88" i="47"/>
  <c r="T53" i="47"/>
  <c r="T61" i="47"/>
  <c r="U69" i="47"/>
  <c r="T77" i="47"/>
  <c r="T85" i="47"/>
  <c r="T58" i="47"/>
  <c r="U74" i="47"/>
  <c r="T82" i="47"/>
  <c r="U62" i="47"/>
  <c r="U78" i="47"/>
  <c r="T89" i="47"/>
  <c r="T62" i="47"/>
  <c r="T78" i="47"/>
  <c r="T90" i="47"/>
  <c r="U90" i="47"/>
  <c r="U58" i="47"/>
  <c r="U66" i="47"/>
  <c r="T74" i="47"/>
  <c r="T86" i="47"/>
  <c r="U53" i="47"/>
  <c r="T57" i="47"/>
  <c r="U61" i="47"/>
  <c r="T65" i="47"/>
  <c r="T69" i="47"/>
  <c r="U73" i="47"/>
  <c r="U77" i="47"/>
  <c r="T81" i="47"/>
  <c r="U85" i="47"/>
  <c r="U89" i="47"/>
  <c r="T66" i="47"/>
  <c r="U54" i="47"/>
  <c r="U70" i="47"/>
  <c r="U94" i="47"/>
  <c r="T94" i="47"/>
  <c r="T95" i="47"/>
  <c r="U95" i="47"/>
  <c r="U96" i="47"/>
  <c r="T96" i="47"/>
  <c r="T97" i="47"/>
  <c r="Q42" i="47" l="1"/>
  <c r="Q35" i="47" s="1"/>
  <c r="Q34" i="47" s="1"/>
  <c r="J171" i="47"/>
  <c r="J167" i="47"/>
  <c r="J179" i="47"/>
  <c r="J174" i="47"/>
  <c r="J137" i="47"/>
  <c r="J138" i="47"/>
  <c r="J152" i="47"/>
  <c r="J98" i="47"/>
  <c r="O98" i="47" s="1"/>
  <c r="P98" i="47" s="1"/>
  <c r="J110" i="47"/>
  <c r="O110" i="47" s="1"/>
  <c r="P110" i="47" s="1"/>
  <c r="J101" i="47"/>
  <c r="O101" i="47" s="1"/>
  <c r="P101" i="47" s="1"/>
  <c r="J111" i="47"/>
  <c r="O111" i="47" s="1"/>
  <c r="P111" i="47" s="1"/>
  <c r="J125" i="47"/>
  <c r="O125" i="47" s="1"/>
  <c r="P125" i="47" s="1"/>
  <c r="J132" i="47"/>
  <c r="J68" i="47"/>
  <c r="J55" i="47"/>
  <c r="J59" i="47"/>
  <c r="J61" i="47"/>
  <c r="J177" i="47"/>
  <c r="J156" i="47"/>
  <c r="J113" i="47"/>
  <c r="O113" i="47" s="1"/>
  <c r="P113" i="47" s="1"/>
  <c r="J87" i="47"/>
  <c r="J64" i="47"/>
  <c r="J106" i="47"/>
  <c r="O106" i="47" s="1"/>
  <c r="P106" i="47" s="1"/>
  <c r="J189" i="47"/>
  <c r="J170" i="47"/>
  <c r="J166" i="47"/>
  <c r="J178" i="47"/>
  <c r="J148" i="47"/>
  <c r="J133" i="47"/>
  <c r="J172" i="47"/>
  <c r="J130" i="47"/>
  <c r="J94" i="47"/>
  <c r="J107" i="47"/>
  <c r="O107" i="47" s="1"/>
  <c r="P107" i="47" s="1"/>
  <c r="J97" i="47"/>
  <c r="J115" i="47"/>
  <c r="O115" i="47" s="1"/>
  <c r="P115" i="47" s="1"/>
  <c r="J109" i="47"/>
  <c r="O109" i="47" s="1"/>
  <c r="P109" i="47" s="1"/>
  <c r="J123" i="47"/>
  <c r="O123" i="47" s="1"/>
  <c r="P123" i="47" s="1"/>
  <c r="J78" i="47"/>
  <c r="J46" i="47"/>
  <c r="J52" i="47"/>
  <c r="J57" i="47"/>
  <c r="J154" i="47"/>
  <c r="J139" i="47"/>
  <c r="J117" i="47"/>
  <c r="O117" i="47" s="1"/>
  <c r="P117" i="47" s="1"/>
  <c r="J72" i="47"/>
  <c r="J89" i="47"/>
  <c r="J185" i="47"/>
  <c r="J157" i="47"/>
  <c r="J160" i="47"/>
  <c r="J162" i="47"/>
  <c r="J144" i="47"/>
  <c r="J186" i="47"/>
  <c r="J143" i="47"/>
  <c r="J129" i="47"/>
  <c r="O129" i="47" s="1"/>
  <c r="P129" i="47" s="1"/>
  <c r="J136" i="47"/>
  <c r="J103" i="47"/>
  <c r="O103" i="47" s="1"/>
  <c r="P103" i="47" s="1"/>
  <c r="J93" i="47"/>
  <c r="J83" i="47"/>
  <c r="J85" i="47"/>
  <c r="J119" i="47"/>
  <c r="O119" i="47" s="1"/>
  <c r="P119" i="47" s="1"/>
  <c r="J70" i="47"/>
  <c r="J92" i="47"/>
  <c r="J67" i="47"/>
  <c r="J65" i="47"/>
  <c r="J183" i="47"/>
  <c r="J151" i="47"/>
  <c r="J95" i="47"/>
  <c r="J69" i="47"/>
  <c r="J91" i="47"/>
  <c r="J84" i="47"/>
  <c r="J181" i="47"/>
  <c r="J153" i="47"/>
  <c r="J158" i="47"/>
  <c r="J155" i="47"/>
  <c r="J159" i="47"/>
  <c r="J161" i="47"/>
  <c r="J140" i="47"/>
  <c r="J134" i="47"/>
  <c r="J121" i="47"/>
  <c r="O121" i="47" s="1"/>
  <c r="P121" i="47" s="1"/>
  <c r="J99" i="47"/>
  <c r="O99" i="47" s="1"/>
  <c r="P99" i="47" s="1"/>
  <c r="J135" i="47"/>
  <c r="J112" i="47"/>
  <c r="O112" i="47" s="1"/>
  <c r="P112" i="47" s="1"/>
  <c r="J86" i="47"/>
  <c r="J81" i="47"/>
  <c r="J80" i="47"/>
  <c r="J73" i="47"/>
  <c r="J66" i="47"/>
  <c r="J54" i="47"/>
  <c r="J176" i="47"/>
  <c r="J124" i="47"/>
  <c r="O124" i="47" s="1"/>
  <c r="P124" i="47" s="1"/>
  <c r="J104" i="47"/>
  <c r="O104" i="47" s="1"/>
  <c r="P104" i="47" s="1"/>
  <c r="J60" i="47"/>
  <c r="J126" i="47"/>
  <c r="O126" i="47" s="1"/>
  <c r="P126" i="47" s="1"/>
  <c r="J173" i="47"/>
  <c r="J168" i="47"/>
  <c r="J184" i="47"/>
  <c r="J164" i="47"/>
  <c r="J149" i="47"/>
  <c r="J150" i="47"/>
  <c r="J131" i="47"/>
  <c r="J116" i="47"/>
  <c r="O116" i="47" s="1"/>
  <c r="P116" i="47" s="1"/>
  <c r="J108" i="47"/>
  <c r="O108" i="47" s="1"/>
  <c r="P108" i="47" s="1"/>
  <c r="J122" i="47"/>
  <c r="O122" i="47" s="1"/>
  <c r="P122" i="47" s="1"/>
  <c r="J90" i="47"/>
  <c r="J96" i="47"/>
  <c r="J77" i="47"/>
  <c r="J100" i="47"/>
  <c r="O100" i="47" s="1"/>
  <c r="P100" i="47" s="1"/>
  <c r="J58" i="47"/>
  <c r="J79" i="47"/>
  <c r="J56" i="47"/>
  <c r="J169" i="47"/>
  <c r="J163" i="47"/>
  <c r="J180" i="47"/>
  <c r="J182" i="47"/>
  <c r="J145" i="47"/>
  <c r="J146" i="47"/>
  <c r="J147" i="47"/>
  <c r="J114" i="47"/>
  <c r="O114" i="47" s="1"/>
  <c r="P114" i="47" s="1"/>
  <c r="J120" i="47"/>
  <c r="O120" i="47" s="1"/>
  <c r="P120" i="47" s="1"/>
  <c r="J76" i="47"/>
  <c r="J75" i="47"/>
  <c r="J53" i="47"/>
  <c r="J141" i="47"/>
  <c r="J82" i="47"/>
  <c r="J142" i="47"/>
  <c r="J74" i="47"/>
  <c r="J165" i="47"/>
  <c r="J175" i="47"/>
  <c r="J102" i="47"/>
  <c r="O102" i="47" s="1"/>
  <c r="P102" i="47" s="1"/>
  <c r="J118" i="47"/>
  <c r="O118" i="47" s="1"/>
  <c r="P118" i="47" s="1"/>
  <c r="J128" i="47"/>
  <c r="O128" i="47" s="1"/>
  <c r="P128" i="47" s="1"/>
  <c r="J63" i="47"/>
  <c r="J71" i="47"/>
  <c r="J62" i="47"/>
  <c r="J188" i="47"/>
  <c r="J88" i="47"/>
  <c r="J187" i="47"/>
  <c r="J105" i="47"/>
  <c r="O105" i="47" s="1"/>
  <c r="P105" i="47" s="1"/>
  <c r="J127" i="47"/>
  <c r="O127" i="47" s="1"/>
  <c r="P127" i="47" s="1"/>
  <c r="X41" i="47"/>
  <c r="Q41" i="47"/>
  <c r="X42" i="47"/>
  <c r="X35" i="47" s="1"/>
  <c r="X34" i="47" s="1"/>
  <c r="D164" i="47" l="1"/>
  <c r="K164" i="47"/>
  <c r="K160" i="47"/>
  <c r="D160" i="47"/>
  <c r="O61" i="47"/>
  <c r="P61" i="47" s="1"/>
  <c r="D61" i="47"/>
  <c r="K61" i="47"/>
  <c r="K163" i="47"/>
  <c r="D163" i="47"/>
  <c r="D54" i="47"/>
  <c r="O54" i="47"/>
  <c r="P54" i="47" s="1"/>
  <c r="K54" i="47"/>
  <c r="K65" i="47"/>
  <c r="D65" i="47"/>
  <c r="O65" i="47"/>
  <c r="P65" i="47" s="1"/>
  <c r="D52" i="47"/>
  <c r="O52" i="47"/>
  <c r="O59" i="47"/>
  <c r="P59" i="47" s="1"/>
  <c r="K59" i="47"/>
  <c r="D59" i="47"/>
  <c r="D188" i="47"/>
  <c r="K188" i="47"/>
  <c r="K165" i="47"/>
  <c r="D165" i="47"/>
  <c r="K120" i="47"/>
  <c r="D120" i="47"/>
  <c r="K169" i="47"/>
  <c r="D169" i="47"/>
  <c r="D122" i="47"/>
  <c r="K122" i="47"/>
  <c r="D168" i="47"/>
  <c r="K168" i="47"/>
  <c r="K66" i="47"/>
  <c r="O66" i="47"/>
  <c r="P66" i="47" s="1"/>
  <c r="D66" i="47"/>
  <c r="K121" i="47"/>
  <c r="D121" i="47"/>
  <c r="K181" i="47"/>
  <c r="D181" i="47"/>
  <c r="K67" i="47"/>
  <c r="O67" i="47"/>
  <c r="P67" i="47" s="1"/>
  <c r="D67" i="47"/>
  <c r="D136" i="47"/>
  <c r="K136" i="47"/>
  <c r="D185" i="47"/>
  <c r="K185" i="47"/>
  <c r="J47" i="47"/>
  <c r="J48" i="47"/>
  <c r="J49" i="47" s="1"/>
  <c r="K130" i="47"/>
  <c r="D130" i="47"/>
  <c r="D106" i="47"/>
  <c r="K106" i="47"/>
  <c r="O55" i="47"/>
  <c r="P55" i="47" s="1"/>
  <c r="K55" i="47"/>
  <c r="D55" i="47"/>
  <c r="D152" i="47"/>
  <c r="K152" i="47"/>
  <c r="O75" i="47"/>
  <c r="P75" i="47" s="1"/>
  <c r="D75" i="47"/>
  <c r="K75" i="47"/>
  <c r="D183" i="47"/>
  <c r="K183" i="47"/>
  <c r="K107" i="47"/>
  <c r="D107" i="47"/>
  <c r="D76" i="47"/>
  <c r="O76" i="47"/>
  <c r="P76" i="47" s="1"/>
  <c r="K76" i="47"/>
  <c r="K184" i="47"/>
  <c r="D184" i="47"/>
  <c r="D153" i="47"/>
  <c r="K153" i="47"/>
  <c r="K157" i="47"/>
  <c r="D157" i="47"/>
  <c r="X183" i="47"/>
  <c r="X162" i="47"/>
  <c r="X164" i="47"/>
  <c r="X172" i="47"/>
  <c r="X168" i="47"/>
  <c r="X135" i="47"/>
  <c r="X134" i="47"/>
  <c r="X149" i="47"/>
  <c r="X129" i="47"/>
  <c r="AC129" i="47" s="1"/>
  <c r="AD129" i="47" s="1"/>
  <c r="X101" i="47"/>
  <c r="AC101" i="47" s="1"/>
  <c r="AD101" i="47" s="1"/>
  <c r="X99" i="47"/>
  <c r="AC99" i="47" s="1"/>
  <c r="AD99" i="47" s="1"/>
  <c r="X109" i="47"/>
  <c r="AC109" i="47" s="1"/>
  <c r="AD109" i="47" s="1"/>
  <c r="X113" i="47"/>
  <c r="AC113" i="47" s="1"/>
  <c r="AD113" i="47" s="1"/>
  <c r="X67" i="47"/>
  <c r="X68" i="47"/>
  <c r="X69" i="47"/>
  <c r="X62" i="47"/>
  <c r="X55" i="47"/>
  <c r="X86" i="47"/>
  <c r="X179" i="47"/>
  <c r="X155" i="47"/>
  <c r="X159" i="47"/>
  <c r="X161" i="47"/>
  <c r="X150" i="47"/>
  <c r="X166" i="47"/>
  <c r="X133" i="47"/>
  <c r="X126" i="47"/>
  <c r="AC126" i="47" s="1"/>
  <c r="AD126" i="47" s="1"/>
  <c r="X123" i="47"/>
  <c r="AC123" i="47" s="1"/>
  <c r="AD123" i="47" s="1"/>
  <c r="X97" i="47"/>
  <c r="X95" i="47"/>
  <c r="X122" i="47"/>
  <c r="AC122" i="47" s="1"/>
  <c r="AD122" i="47" s="1"/>
  <c r="X81" i="47"/>
  <c r="X74" i="47"/>
  <c r="X64" i="47"/>
  <c r="X58" i="47"/>
  <c r="X54" i="47"/>
  <c r="X178" i="47"/>
  <c r="X138" i="47"/>
  <c r="X89" i="47"/>
  <c r="X175" i="47"/>
  <c r="X151" i="47"/>
  <c r="X156" i="47"/>
  <c r="X157" i="47"/>
  <c r="X146" i="47"/>
  <c r="X148" i="47"/>
  <c r="X132" i="47"/>
  <c r="X118" i="47"/>
  <c r="AC118" i="47" s="1"/>
  <c r="AD118" i="47" s="1"/>
  <c r="X115" i="47"/>
  <c r="AC115" i="47" s="1"/>
  <c r="AD115" i="47" s="1"/>
  <c r="X93" i="47"/>
  <c r="X91" i="47"/>
  <c r="X106" i="47"/>
  <c r="AC106" i="47" s="1"/>
  <c r="AD106" i="47" s="1"/>
  <c r="X75" i="47"/>
  <c r="X72" i="47"/>
  <c r="X56" i="47"/>
  <c r="X78" i="47"/>
  <c r="X73" i="47"/>
  <c r="X158" i="47"/>
  <c r="X131" i="47"/>
  <c r="X116" i="47"/>
  <c r="AC116" i="47" s="1"/>
  <c r="AD116" i="47" s="1"/>
  <c r="X80" i="47"/>
  <c r="X57" i="47"/>
  <c r="X171" i="47"/>
  <c r="X188" i="47"/>
  <c r="X152" i="47"/>
  <c r="X153" i="47"/>
  <c r="X160" i="47"/>
  <c r="X144" i="47"/>
  <c r="X145" i="47"/>
  <c r="X110" i="47"/>
  <c r="AC110" i="47" s="1"/>
  <c r="AD110" i="47" s="1"/>
  <c r="X90" i="47"/>
  <c r="X124" i="47"/>
  <c r="AC124" i="47" s="1"/>
  <c r="AD124" i="47" s="1"/>
  <c r="X127" i="47"/>
  <c r="AC127" i="47" s="1"/>
  <c r="AD127" i="47" s="1"/>
  <c r="X98" i="47"/>
  <c r="AC98" i="47" s="1"/>
  <c r="AD98" i="47" s="1"/>
  <c r="X137" i="47"/>
  <c r="X77" i="47"/>
  <c r="X53" i="47"/>
  <c r="X82" i="47"/>
  <c r="X46" i="47"/>
  <c r="X167" i="47"/>
  <c r="X185" i="47"/>
  <c r="X186" i="47"/>
  <c r="X140" i="47"/>
  <c r="X104" i="47"/>
  <c r="AC104" i="47" s="1"/>
  <c r="AD104" i="47" s="1"/>
  <c r="X111" i="47"/>
  <c r="AC111" i="47" s="1"/>
  <c r="AD111" i="47" s="1"/>
  <c r="X66" i="47"/>
  <c r="X63" i="47"/>
  <c r="X184" i="47"/>
  <c r="X181" i="47"/>
  <c r="X174" i="47"/>
  <c r="X170" i="47"/>
  <c r="X147" i="47"/>
  <c r="X136" i="47"/>
  <c r="X142" i="47"/>
  <c r="X100" i="47"/>
  <c r="AC100" i="47" s="1"/>
  <c r="AD100" i="47" s="1"/>
  <c r="X120" i="47"/>
  <c r="AC120" i="47" s="1"/>
  <c r="AD120" i="47" s="1"/>
  <c r="X108" i="47"/>
  <c r="AC108" i="47" s="1"/>
  <c r="AD108" i="47" s="1"/>
  <c r="X87" i="47"/>
  <c r="X119" i="47"/>
  <c r="AC119" i="47" s="1"/>
  <c r="AD119" i="47" s="1"/>
  <c r="X88" i="47"/>
  <c r="X114" i="47"/>
  <c r="AC114" i="47" s="1"/>
  <c r="AD114" i="47" s="1"/>
  <c r="X61" i="47"/>
  <c r="X84" i="47"/>
  <c r="X70" i="47"/>
  <c r="X189" i="47"/>
  <c r="X180" i="47"/>
  <c r="X177" i="47"/>
  <c r="X182" i="47"/>
  <c r="X163" i="47"/>
  <c r="X143" i="47"/>
  <c r="X154" i="47"/>
  <c r="X141" i="47"/>
  <c r="X96" i="47"/>
  <c r="X112" i="47"/>
  <c r="AC112" i="47" s="1"/>
  <c r="AD112" i="47" s="1"/>
  <c r="X107" i="47"/>
  <c r="AC107" i="47" s="1"/>
  <c r="AD107" i="47" s="1"/>
  <c r="X121" i="47"/>
  <c r="AC121" i="47" s="1"/>
  <c r="AD121" i="47" s="1"/>
  <c r="X83" i="47"/>
  <c r="X85" i="47"/>
  <c r="X102" i="47"/>
  <c r="AC102" i="47" s="1"/>
  <c r="AD102" i="47" s="1"/>
  <c r="X52" i="47"/>
  <c r="X65" i="47"/>
  <c r="X60" i="47"/>
  <c r="X130" i="47"/>
  <c r="X94" i="47"/>
  <c r="X128" i="47"/>
  <c r="AC128" i="47" s="1"/>
  <c r="AD128" i="47" s="1"/>
  <c r="X59" i="47"/>
  <c r="X117" i="47"/>
  <c r="AC117" i="47" s="1"/>
  <c r="AD117" i="47" s="1"/>
  <c r="X76" i="47"/>
  <c r="X105" i="47"/>
  <c r="AC105" i="47" s="1"/>
  <c r="AD105" i="47" s="1"/>
  <c r="X103" i="47"/>
  <c r="AC103" i="47" s="1"/>
  <c r="AD103" i="47" s="1"/>
  <c r="X79" i="47"/>
  <c r="X187" i="47"/>
  <c r="X92" i="47"/>
  <c r="X71" i="47"/>
  <c r="X165" i="47"/>
  <c r="X176" i="47"/>
  <c r="X169" i="47"/>
  <c r="X173" i="47"/>
  <c r="X125" i="47"/>
  <c r="AC125" i="47" s="1"/>
  <c r="AD125" i="47" s="1"/>
  <c r="X139" i="47"/>
  <c r="D62" i="47"/>
  <c r="O62" i="47"/>
  <c r="P62" i="47" s="1"/>
  <c r="K62" i="47"/>
  <c r="D74" i="47"/>
  <c r="K74" i="47"/>
  <c r="O74" i="47"/>
  <c r="P74" i="47" s="1"/>
  <c r="K114" i="47"/>
  <c r="D114" i="47"/>
  <c r="O56" i="47"/>
  <c r="P56" i="47" s="1"/>
  <c r="K56" i="47"/>
  <c r="D56" i="47"/>
  <c r="D108" i="47"/>
  <c r="K108" i="47"/>
  <c r="K173" i="47"/>
  <c r="D173" i="47"/>
  <c r="K73" i="47"/>
  <c r="O73" i="47"/>
  <c r="P73" i="47" s="1"/>
  <c r="D73" i="47"/>
  <c r="D134" i="47"/>
  <c r="K134" i="47"/>
  <c r="D84" i="47"/>
  <c r="O84" i="47"/>
  <c r="P84" i="47" s="1"/>
  <c r="K84" i="47"/>
  <c r="O92" i="47"/>
  <c r="P92" i="47" s="1"/>
  <c r="K92" i="47"/>
  <c r="D92" i="47"/>
  <c r="K129" i="47"/>
  <c r="D129" i="47"/>
  <c r="O89" i="47"/>
  <c r="P89" i="47" s="1"/>
  <c r="D89" i="47"/>
  <c r="K89" i="47"/>
  <c r="O78" i="47"/>
  <c r="P78" i="47" s="1"/>
  <c r="K78" i="47"/>
  <c r="D78" i="47"/>
  <c r="K172" i="47"/>
  <c r="D172" i="47"/>
  <c r="K64" i="47"/>
  <c r="D64" i="47"/>
  <c r="O64" i="47"/>
  <c r="P64" i="47" s="1"/>
  <c r="D68" i="47"/>
  <c r="O68" i="47"/>
  <c r="P68" i="47" s="1"/>
  <c r="K68" i="47"/>
  <c r="D138" i="47"/>
  <c r="K138" i="47"/>
  <c r="O96" i="47"/>
  <c r="P96" i="47" s="1"/>
  <c r="D96" i="47"/>
  <c r="K96" i="47"/>
  <c r="K110" i="47"/>
  <c r="D110" i="47"/>
  <c r="K142" i="47"/>
  <c r="D142" i="47"/>
  <c r="D116" i="47"/>
  <c r="K116" i="47"/>
  <c r="K126" i="47"/>
  <c r="D126" i="47"/>
  <c r="O80" i="47"/>
  <c r="P80" i="47" s="1"/>
  <c r="K80" i="47"/>
  <c r="D80" i="47"/>
  <c r="D140" i="47"/>
  <c r="K140" i="47"/>
  <c r="O91" i="47"/>
  <c r="P91" i="47" s="1"/>
  <c r="K91" i="47"/>
  <c r="D91" i="47"/>
  <c r="O70" i="47"/>
  <c r="P70" i="47" s="1"/>
  <c r="D70" i="47"/>
  <c r="K70" i="47"/>
  <c r="D143" i="47"/>
  <c r="K143" i="47"/>
  <c r="O72" i="47"/>
  <c r="P72" i="47" s="1"/>
  <c r="K72" i="47"/>
  <c r="D72" i="47"/>
  <c r="K123" i="47"/>
  <c r="D123" i="47"/>
  <c r="K133" i="47"/>
  <c r="D133" i="47"/>
  <c r="O87" i="47"/>
  <c r="P87" i="47" s="1"/>
  <c r="D87" i="47"/>
  <c r="K87" i="47"/>
  <c r="K132" i="47"/>
  <c r="D132" i="47"/>
  <c r="K137" i="47"/>
  <c r="D137" i="47"/>
  <c r="K180" i="47"/>
  <c r="D180" i="47"/>
  <c r="O93" i="47"/>
  <c r="P93" i="47" s="1"/>
  <c r="D93" i="47"/>
  <c r="K93" i="47"/>
  <c r="D147" i="47"/>
  <c r="K147" i="47"/>
  <c r="K82" i="47"/>
  <c r="D82" i="47"/>
  <c r="O82" i="47"/>
  <c r="P82" i="47" s="1"/>
  <c r="O60" i="47"/>
  <c r="P60" i="47" s="1"/>
  <c r="D60" i="47"/>
  <c r="K60" i="47"/>
  <c r="K119" i="47"/>
  <c r="D119" i="47"/>
  <c r="D148" i="47"/>
  <c r="K148" i="47"/>
  <c r="D174" i="47"/>
  <c r="K174" i="47"/>
  <c r="D187" i="47"/>
  <c r="K187" i="47"/>
  <c r="D135" i="47"/>
  <c r="K135" i="47"/>
  <c r="D171" i="47"/>
  <c r="K171" i="47"/>
  <c r="D146" i="47"/>
  <c r="K146" i="47"/>
  <c r="D131" i="47"/>
  <c r="K131" i="47"/>
  <c r="K161" i="47"/>
  <c r="D161" i="47"/>
  <c r="D186" i="47"/>
  <c r="K186" i="47"/>
  <c r="K109" i="47"/>
  <c r="D109" i="47"/>
  <c r="K125" i="47"/>
  <c r="D125" i="47"/>
  <c r="K141" i="47"/>
  <c r="D141" i="47"/>
  <c r="K145" i="47"/>
  <c r="D145" i="47"/>
  <c r="D100" i="47"/>
  <c r="K100" i="47"/>
  <c r="K150" i="47"/>
  <c r="D150" i="47"/>
  <c r="D104" i="47"/>
  <c r="K104" i="47"/>
  <c r="K86" i="47"/>
  <c r="O86" i="47"/>
  <c r="P86" i="47" s="1"/>
  <c r="D86" i="47"/>
  <c r="K159" i="47"/>
  <c r="D159" i="47"/>
  <c r="O95" i="47"/>
  <c r="P95" i="47" s="1"/>
  <c r="K95" i="47"/>
  <c r="D95" i="47"/>
  <c r="O85" i="47"/>
  <c r="P85" i="47" s="1"/>
  <c r="K85" i="47"/>
  <c r="D85" i="47"/>
  <c r="D144" i="47"/>
  <c r="K144" i="47"/>
  <c r="D139" i="47"/>
  <c r="K139" i="47"/>
  <c r="K115" i="47"/>
  <c r="D115" i="47"/>
  <c r="K178" i="47"/>
  <c r="D178" i="47"/>
  <c r="D156" i="47"/>
  <c r="K156" i="47"/>
  <c r="K111" i="47"/>
  <c r="D111" i="47"/>
  <c r="D179" i="47"/>
  <c r="K179" i="47"/>
  <c r="D102" i="47"/>
  <c r="K102" i="47"/>
  <c r="K158" i="47"/>
  <c r="D158" i="47"/>
  <c r="D170" i="47"/>
  <c r="K170" i="47"/>
  <c r="D175" i="47"/>
  <c r="K175" i="47"/>
  <c r="D71" i="47"/>
  <c r="K71" i="47"/>
  <c r="O71" i="47"/>
  <c r="P71" i="47" s="1"/>
  <c r="K79" i="47"/>
  <c r="D79" i="47"/>
  <c r="O79" i="47"/>
  <c r="P79" i="47" s="1"/>
  <c r="K63" i="47"/>
  <c r="D63" i="47"/>
  <c r="O63" i="47"/>
  <c r="P63" i="47" s="1"/>
  <c r="D58" i="47"/>
  <c r="O58" i="47"/>
  <c r="P58" i="47" s="1"/>
  <c r="K58" i="47"/>
  <c r="O81" i="47"/>
  <c r="P81" i="47" s="1"/>
  <c r="K81" i="47"/>
  <c r="D81" i="47"/>
  <c r="O69" i="47"/>
  <c r="P69" i="47" s="1"/>
  <c r="K69" i="47"/>
  <c r="D69" i="47"/>
  <c r="K117" i="47"/>
  <c r="D117" i="47"/>
  <c r="K113" i="47"/>
  <c r="D113" i="47"/>
  <c r="D127" i="47"/>
  <c r="K127" i="47"/>
  <c r="K128" i="47"/>
  <c r="D128" i="47"/>
  <c r="D105" i="47"/>
  <c r="K105" i="47"/>
  <c r="K118" i="47"/>
  <c r="D118" i="47"/>
  <c r="O53" i="47"/>
  <c r="P53" i="47" s="1"/>
  <c r="K53" i="47"/>
  <c r="D53" i="47"/>
  <c r="D182" i="47"/>
  <c r="K182" i="47"/>
  <c r="O77" i="47"/>
  <c r="P77" i="47" s="1"/>
  <c r="K77" i="47"/>
  <c r="D77" i="47"/>
  <c r="D149" i="47"/>
  <c r="K149" i="47"/>
  <c r="K124" i="47"/>
  <c r="D124" i="47"/>
  <c r="D112" i="47"/>
  <c r="K112" i="47"/>
  <c r="K155" i="47"/>
  <c r="D155" i="47"/>
  <c r="D151" i="47"/>
  <c r="K151" i="47"/>
  <c r="D83" i="47"/>
  <c r="O83" i="47"/>
  <c r="P83" i="47" s="1"/>
  <c r="K83" i="47"/>
  <c r="K162" i="47"/>
  <c r="D162" i="47"/>
  <c r="K154" i="47"/>
  <c r="D154" i="47"/>
  <c r="O97" i="47"/>
  <c r="P97" i="47" s="1"/>
  <c r="D97" i="47"/>
  <c r="K97" i="47"/>
  <c r="K166" i="47"/>
  <c r="D166" i="47"/>
  <c r="D177" i="47"/>
  <c r="K177" i="47"/>
  <c r="K101" i="47"/>
  <c r="D101" i="47"/>
  <c r="D167" i="47"/>
  <c r="K167" i="47"/>
  <c r="K176" i="47"/>
  <c r="D176" i="47"/>
  <c r="D57" i="47"/>
  <c r="K57" i="47"/>
  <c r="O57" i="47"/>
  <c r="P57" i="47" s="1"/>
  <c r="K88" i="47"/>
  <c r="O88" i="47"/>
  <c r="P88" i="47" s="1"/>
  <c r="D88" i="47"/>
  <c r="O90" i="47"/>
  <c r="P90" i="47" s="1"/>
  <c r="D90" i="47"/>
  <c r="K90" i="47"/>
  <c r="K99" i="47"/>
  <c r="D99" i="47"/>
  <c r="D103" i="47"/>
  <c r="K103" i="47"/>
  <c r="O94" i="47"/>
  <c r="P94" i="47" s="1"/>
  <c r="D94" i="47"/>
  <c r="K94" i="47"/>
  <c r="K189" i="47"/>
  <c r="D189" i="47"/>
  <c r="K98" i="47"/>
  <c r="D98" i="47"/>
  <c r="Q174" i="47"/>
  <c r="Q165" i="47"/>
  <c r="Q188" i="47"/>
  <c r="Q156" i="47"/>
  <c r="Q183" i="47"/>
  <c r="Q143" i="47"/>
  <c r="Q144" i="47"/>
  <c r="Q103" i="47"/>
  <c r="V103" i="47" s="1"/>
  <c r="W103" i="47" s="1"/>
  <c r="Q110" i="47"/>
  <c r="V110" i="47" s="1"/>
  <c r="W110" i="47" s="1"/>
  <c r="Q92" i="47"/>
  <c r="Q94" i="47"/>
  <c r="Q109" i="47"/>
  <c r="V109" i="47" s="1"/>
  <c r="W109" i="47" s="1"/>
  <c r="Q78" i="47"/>
  <c r="Q69" i="47"/>
  <c r="Q85" i="47"/>
  <c r="Q97" i="47"/>
  <c r="Q56" i="47"/>
  <c r="Q64" i="47"/>
  <c r="Q176" i="47"/>
  <c r="Q121" i="47"/>
  <c r="V121" i="47" s="1"/>
  <c r="W121" i="47" s="1"/>
  <c r="Q112" i="47"/>
  <c r="V112" i="47" s="1"/>
  <c r="W112" i="47" s="1"/>
  <c r="Q61" i="47"/>
  <c r="Q170" i="47"/>
  <c r="Q160" i="47"/>
  <c r="Q181" i="47"/>
  <c r="Q152" i="47"/>
  <c r="Q153" i="47"/>
  <c r="Q139" i="47"/>
  <c r="Q157" i="47"/>
  <c r="Q99" i="47"/>
  <c r="V99" i="47" s="1"/>
  <c r="W99" i="47" s="1"/>
  <c r="Q130" i="47"/>
  <c r="Q133" i="47"/>
  <c r="Q114" i="47"/>
  <c r="V114" i="47" s="1"/>
  <c r="W114" i="47" s="1"/>
  <c r="Q101" i="47"/>
  <c r="V101" i="47" s="1"/>
  <c r="W101" i="47" s="1"/>
  <c r="Q120" i="47"/>
  <c r="V120" i="47" s="1"/>
  <c r="W120" i="47" s="1"/>
  <c r="Q117" i="47"/>
  <c r="V117" i="47" s="1"/>
  <c r="W117" i="47" s="1"/>
  <c r="Q74" i="47"/>
  <c r="Q87" i="47"/>
  <c r="Q68" i="47"/>
  <c r="Q66" i="47"/>
  <c r="Q168" i="47"/>
  <c r="Q142" i="47"/>
  <c r="Q115" i="47"/>
  <c r="V115" i="47" s="1"/>
  <c r="W115" i="47" s="1"/>
  <c r="Q77" i="47"/>
  <c r="Q53" i="47"/>
  <c r="Q166" i="47"/>
  <c r="Q184" i="47"/>
  <c r="Q177" i="47"/>
  <c r="Q173" i="47"/>
  <c r="Q150" i="47"/>
  <c r="Q135" i="47"/>
  <c r="Q148" i="47"/>
  <c r="Q95" i="47"/>
  <c r="Q129" i="47"/>
  <c r="V129" i="47" s="1"/>
  <c r="W129" i="47" s="1"/>
  <c r="Q127" i="47"/>
  <c r="V127" i="47" s="1"/>
  <c r="W127" i="47" s="1"/>
  <c r="Q84" i="47"/>
  <c r="Q93" i="47"/>
  <c r="Q116" i="47"/>
  <c r="V116" i="47" s="1"/>
  <c r="W116" i="47" s="1"/>
  <c r="Q71" i="47"/>
  <c r="Q67" i="47"/>
  <c r="Q65" i="47"/>
  <c r="Q57" i="47"/>
  <c r="Q123" i="47"/>
  <c r="V123" i="47" s="1"/>
  <c r="W123" i="47" s="1"/>
  <c r="Q80" i="47"/>
  <c r="Q189" i="47"/>
  <c r="Q172" i="47"/>
  <c r="Q90" i="47"/>
  <c r="Q140" i="47"/>
  <c r="Q54" i="47"/>
  <c r="Q182" i="47"/>
  <c r="Q187" i="47"/>
  <c r="Q180" i="47"/>
  <c r="Q185" i="47"/>
  <c r="Q161" i="47"/>
  <c r="Q146" i="47"/>
  <c r="Q169" i="47"/>
  <c r="Q131" i="47"/>
  <c r="Q91" i="47"/>
  <c r="Q119" i="47"/>
  <c r="V119" i="47" s="1"/>
  <c r="W119" i="47" s="1"/>
  <c r="Q124" i="47"/>
  <c r="V124" i="47" s="1"/>
  <c r="W124" i="47" s="1"/>
  <c r="Q83" i="47"/>
  <c r="Q73" i="47"/>
  <c r="Q62" i="47"/>
  <c r="Q179" i="47"/>
  <c r="Q163" i="47"/>
  <c r="Q111" i="47"/>
  <c r="V111" i="47" s="1"/>
  <c r="W111" i="47" s="1"/>
  <c r="Q63" i="47"/>
  <c r="Q186" i="47"/>
  <c r="Q167" i="47"/>
  <c r="Q162" i="47"/>
  <c r="Q175" i="47"/>
  <c r="Q171" i="47"/>
  <c r="Q138" i="47"/>
  <c r="Q137" i="47"/>
  <c r="Q113" i="47"/>
  <c r="V113" i="47" s="1"/>
  <c r="W113" i="47" s="1"/>
  <c r="Q141" i="47"/>
  <c r="Q104" i="47"/>
  <c r="V104" i="47" s="1"/>
  <c r="W104" i="47" s="1"/>
  <c r="Q106" i="47"/>
  <c r="V106" i="47" s="1"/>
  <c r="W106" i="47" s="1"/>
  <c r="Q89" i="47"/>
  <c r="Q132" i="47"/>
  <c r="Q76" i="47"/>
  <c r="Q46" i="47"/>
  <c r="Q55" i="47"/>
  <c r="Q70" i="47"/>
  <c r="Q60" i="47"/>
  <c r="Q155" i="47"/>
  <c r="Q136" i="47"/>
  <c r="Q102" i="47"/>
  <c r="V102" i="47" s="1"/>
  <c r="W102" i="47" s="1"/>
  <c r="Q79" i="47"/>
  <c r="Q151" i="47"/>
  <c r="Q98" i="47"/>
  <c r="V98" i="47" s="1"/>
  <c r="W98" i="47" s="1"/>
  <c r="Q159" i="47"/>
  <c r="Q105" i="47"/>
  <c r="V105" i="47" s="1"/>
  <c r="W105" i="47" s="1"/>
  <c r="Q149" i="47"/>
  <c r="Q82" i="47"/>
  <c r="Q59" i="47"/>
  <c r="Q158" i="47"/>
  <c r="Q81" i="47"/>
  <c r="Q72" i="47"/>
  <c r="Q128" i="47"/>
  <c r="V128" i="47" s="1"/>
  <c r="W128" i="47" s="1"/>
  <c r="Q58" i="47"/>
  <c r="Q125" i="47"/>
  <c r="V125" i="47" s="1"/>
  <c r="W125" i="47" s="1"/>
  <c r="Q126" i="47"/>
  <c r="V126" i="47" s="1"/>
  <c r="W126" i="47" s="1"/>
  <c r="Q145" i="47"/>
  <c r="Q154" i="47"/>
  <c r="Q164" i="47"/>
  <c r="Q108" i="47"/>
  <c r="V108" i="47" s="1"/>
  <c r="W108" i="47" s="1"/>
  <c r="Q86" i="47"/>
  <c r="Q75" i="47"/>
  <c r="Q107" i="47"/>
  <c r="V107" i="47" s="1"/>
  <c r="W107" i="47" s="1"/>
  <c r="Q122" i="47"/>
  <c r="V122" i="47" s="1"/>
  <c r="W122" i="47" s="1"/>
  <c r="Q118" i="47"/>
  <c r="V118" i="47" s="1"/>
  <c r="W118" i="47" s="1"/>
  <c r="Q88" i="47"/>
  <c r="Q134" i="47"/>
  <c r="Q52" i="47"/>
  <c r="Q96" i="47"/>
  <c r="Q178" i="47"/>
  <c r="Q100" i="47"/>
  <c r="V100" i="47" s="1"/>
  <c r="W100" i="47" s="1"/>
  <c r="Q147" i="47"/>
  <c r="R60" i="47" l="1"/>
  <c r="V60" i="47"/>
  <c r="W60" i="47" s="1"/>
  <c r="E60" i="47"/>
  <c r="R181" i="47"/>
  <c r="E181" i="47"/>
  <c r="E70" i="47"/>
  <c r="V70" i="47"/>
  <c r="W70" i="47" s="1"/>
  <c r="R70" i="47"/>
  <c r="E88" i="47"/>
  <c r="R88" i="47"/>
  <c r="V88" i="47"/>
  <c r="W88" i="47" s="1"/>
  <c r="E158" i="47"/>
  <c r="R158" i="47"/>
  <c r="R122" i="47"/>
  <c r="E122" i="47"/>
  <c r="E82" i="47"/>
  <c r="V82" i="47"/>
  <c r="W82" i="47" s="1"/>
  <c r="R82" i="47"/>
  <c r="E136" i="47"/>
  <c r="R136" i="47"/>
  <c r="E175" i="47"/>
  <c r="R175" i="47"/>
  <c r="V62" i="47"/>
  <c r="W62" i="47" s="1"/>
  <c r="E62" i="47"/>
  <c r="R62" i="47"/>
  <c r="R90" i="47"/>
  <c r="E90" i="47"/>
  <c r="V90" i="47"/>
  <c r="W90" i="47" s="1"/>
  <c r="E135" i="47"/>
  <c r="R135" i="47"/>
  <c r="E120" i="47"/>
  <c r="R120" i="47"/>
  <c r="R153" i="47"/>
  <c r="E153" i="47"/>
  <c r="V94" i="47"/>
  <c r="W94" i="47" s="1"/>
  <c r="R94" i="47"/>
  <c r="E94" i="47"/>
  <c r="Y189" i="47"/>
  <c r="F189" i="47"/>
  <c r="R100" i="47"/>
  <c r="E100" i="47"/>
  <c r="R107" i="47"/>
  <c r="E107" i="47"/>
  <c r="R125" i="47"/>
  <c r="E125" i="47"/>
  <c r="R149" i="47"/>
  <c r="E149" i="47"/>
  <c r="R155" i="47"/>
  <c r="E155" i="47"/>
  <c r="R106" i="47"/>
  <c r="E106" i="47"/>
  <c r="E162" i="47"/>
  <c r="R162" i="47"/>
  <c r="R73" i="47"/>
  <c r="V73" i="47"/>
  <c r="W73" i="47" s="1"/>
  <c r="E73" i="47"/>
  <c r="R161" i="47"/>
  <c r="E161" i="47"/>
  <c r="E172" i="47"/>
  <c r="R172" i="47"/>
  <c r="E116" i="47"/>
  <c r="R116" i="47"/>
  <c r="R150" i="47"/>
  <c r="E150" i="47"/>
  <c r="R142" i="47"/>
  <c r="E142" i="47"/>
  <c r="E101" i="47"/>
  <c r="R101" i="47"/>
  <c r="E152" i="47"/>
  <c r="R152" i="47"/>
  <c r="V64" i="47"/>
  <c r="W64" i="47" s="1"/>
  <c r="R64" i="47"/>
  <c r="E64" i="47"/>
  <c r="V92" i="47"/>
  <c r="W92" i="47" s="1"/>
  <c r="E92" i="47"/>
  <c r="R92" i="47"/>
  <c r="E165" i="47"/>
  <c r="R165" i="47"/>
  <c r="F176" i="47"/>
  <c r="Y176" i="47"/>
  <c r="Y76" i="47"/>
  <c r="F76" i="47"/>
  <c r="AC76" i="47"/>
  <c r="AD76" i="47" s="1"/>
  <c r="AC52" i="47"/>
  <c r="F52" i="47"/>
  <c r="Y141" i="47"/>
  <c r="F141" i="47"/>
  <c r="AC70" i="47"/>
  <c r="AD70" i="47" s="1"/>
  <c r="Y70" i="47"/>
  <c r="F70" i="47"/>
  <c r="Y120" i="47"/>
  <c r="F120" i="47"/>
  <c r="F184" i="47"/>
  <c r="Y184" i="47"/>
  <c r="F167" i="47"/>
  <c r="Y167" i="47"/>
  <c r="Y124" i="47"/>
  <c r="F124" i="47"/>
  <c r="F188" i="47"/>
  <c r="Y188" i="47"/>
  <c r="Y78" i="47"/>
  <c r="F78" i="47"/>
  <c r="AC78" i="47"/>
  <c r="AD78" i="47" s="1"/>
  <c r="Y118" i="47"/>
  <c r="F118" i="47"/>
  <c r="AC89" i="47"/>
  <c r="AD89" i="47" s="1"/>
  <c r="Y89" i="47"/>
  <c r="F89" i="47"/>
  <c r="Y122" i="47"/>
  <c r="F122" i="47"/>
  <c r="F161" i="47"/>
  <c r="Y161" i="47"/>
  <c r="AC68" i="47"/>
  <c r="AD68" i="47" s="1"/>
  <c r="Y68" i="47"/>
  <c r="F68" i="47"/>
  <c r="Y134" i="47"/>
  <c r="F134" i="47"/>
  <c r="E105" i="47"/>
  <c r="R105" i="47"/>
  <c r="R173" i="47"/>
  <c r="E173" i="47"/>
  <c r="F117" i="47"/>
  <c r="Y117" i="47"/>
  <c r="F102" i="47"/>
  <c r="Y102" i="47"/>
  <c r="F154" i="47"/>
  <c r="Y154" i="47"/>
  <c r="Y84" i="47"/>
  <c r="F84" i="47"/>
  <c r="AC84" i="47"/>
  <c r="AD84" i="47" s="1"/>
  <c r="Y100" i="47"/>
  <c r="F100" i="47"/>
  <c r="Y63" i="47"/>
  <c r="F63" i="47"/>
  <c r="AC63" i="47"/>
  <c r="AD63" i="47" s="1"/>
  <c r="X47" i="47"/>
  <c r="X48" i="47"/>
  <c r="X49" i="47" s="1"/>
  <c r="Y90" i="47"/>
  <c r="F90" i="47"/>
  <c r="AC90" i="47"/>
  <c r="AD90" i="47" s="1"/>
  <c r="F171" i="47"/>
  <c r="Y171" i="47"/>
  <c r="AC56" i="47"/>
  <c r="AD56" i="47" s="1"/>
  <c r="Y56" i="47"/>
  <c r="F56" i="47"/>
  <c r="F132" i="47"/>
  <c r="Y132" i="47"/>
  <c r="Y138" i="47"/>
  <c r="F138" i="47"/>
  <c r="AC95" i="47"/>
  <c r="AD95" i="47" s="1"/>
  <c r="Y95" i="47"/>
  <c r="F95" i="47"/>
  <c r="Y159" i="47"/>
  <c r="F159" i="47"/>
  <c r="AC67" i="47"/>
  <c r="AD67" i="47" s="1"/>
  <c r="F67" i="47"/>
  <c r="Y67" i="47"/>
  <c r="Y135" i="47"/>
  <c r="F135" i="47"/>
  <c r="R83" i="47"/>
  <c r="V83" i="47"/>
  <c r="W83" i="47" s="1"/>
  <c r="E83" i="47"/>
  <c r="R168" i="47"/>
  <c r="E168" i="47"/>
  <c r="E159" i="47"/>
  <c r="R159" i="47"/>
  <c r="E80" i="47"/>
  <c r="V80" i="47"/>
  <c r="W80" i="47" s="1"/>
  <c r="R80" i="47"/>
  <c r="R66" i="47"/>
  <c r="V66" i="47"/>
  <c r="W66" i="47" s="1"/>
  <c r="E66" i="47"/>
  <c r="V97" i="47"/>
  <c r="W97" i="47" s="1"/>
  <c r="E97" i="47"/>
  <c r="R97" i="47"/>
  <c r="AC59" i="47"/>
  <c r="AD59" i="47" s="1"/>
  <c r="Y59" i="47"/>
  <c r="F59" i="47"/>
  <c r="F61" i="47"/>
  <c r="Y61" i="47"/>
  <c r="AC61" i="47"/>
  <c r="AD61" i="47" s="1"/>
  <c r="AC66" i="47"/>
  <c r="AD66" i="47" s="1"/>
  <c r="F66" i="47"/>
  <c r="Y66" i="47"/>
  <c r="AC57" i="47"/>
  <c r="AD57" i="47" s="1"/>
  <c r="Y57" i="47"/>
  <c r="F57" i="47"/>
  <c r="Y178" i="47"/>
  <c r="F178" i="47"/>
  <c r="Y113" i="47"/>
  <c r="F113" i="47"/>
  <c r="R58" i="47"/>
  <c r="E58" i="47"/>
  <c r="V58" i="47"/>
  <c r="W58" i="47" s="1"/>
  <c r="V93" i="47"/>
  <c r="W93" i="47" s="1"/>
  <c r="R93" i="47"/>
  <c r="E93" i="47"/>
  <c r="R128" i="47"/>
  <c r="E128" i="47"/>
  <c r="R180" i="47"/>
  <c r="E180" i="47"/>
  <c r="R177" i="47"/>
  <c r="E177" i="47"/>
  <c r="R160" i="47"/>
  <c r="E160" i="47"/>
  <c r="AC71" i="47"/>
  <c r="AD71" i="47" s="1"/>
  <c r="Y71" i="47"/>
  <c r="F71" i="47"/>
  <c r="F85" i="47"/>
  <c r="Y85" i="47"/>
  <c r="AC85" i="47"/>
  <c r="AD85" i="47" s="1"/>
  <c r="F143" i="47"/>
  <c r="Y143" i="47"/>
  <c r="Y142" i="47"/>
  <c r="F142" i="47"/>
  <c r="AC82" i="47"/>
  <c r="AD82" i="47" s="1"/>
  <c r="Y82" i="47"/>
  <c r="F82" i="47"/>
  <c r="Y110" i="47"/>
  <c r="F110" i="47"/>
  <c r="AC72" i="47"/>
  <c r="AD72" i="47" s="1"/>
  <c r="Y72" i="47"/>
  <c r="F72" i="47"/>
  <c r="Y148" i="47"/>
  <c r="F148" i="47"/>
  <c r="AC97" i="47"/>
  <c r="AD97" i="47" s="1"/>
  <c r="F97" i="47"/>
  <c r="Y97" i="47"/>
  <c r="Y155" i="47"/>
  <c r="F155" i="47"/>
  <c r="F168" i="47"/>
  <c r="Y168" i="47"/>
  <c r="E52" i="47"/>
  <c r="V52" i="47"/>
  <c r="R108" i="47"/>
  <c r="E108" i="47"/>
  <c r="E72" i="47"/>
  <c r="R72" i="47"/>
  <c r="V72" i="47"/>
  <c r="W72" i="47" s="1"/>
  <c r="E98" i="47"/>
  <c r="R98" i="47"/>
  <c r="R55" i="47"/>
  <c r="V55" i="47"/>
  <c r="W55" i="47" s="1"/>
  <c r="E55" i="47"/>
  <c r="R113" i="47"/>
  <c r="E113" i="47"/>
  <c r="V63" i="47"/>
  <c r="W63" i="47" s="1"/>
  <c r="E63" i="47"/>
  <c r="R63" i="47"/>
  <c r="E119" i="47"/>
  <c r="R119" i="47"/>
  <c r="R187" i="47"/>
  <c r="E187" i="47"/>
  <c r="E123" i="47"/>
  <c r="R123" i="47"/>
  <c r="E127" i="47"/>
  <c r="R127" i="47"/>
  <c r="E184" i="47"/>
  <c r="R184" i="47"/>
  <c r="R68" i="47"/>
  <c r="E68" i="47"/>
  <c r="V68" i="47"/>
  <c r="W68" i="47" s="1"/>
  <c r="R130" i="47"/>
  <c r="E130" i="47"/>
  <c r="E170" i="47"/>
  <c r="R170" i="47"/>
  <c r="V85" i="47"/>
  <c r="W85" i="47" s="1"/>
  <c r="E85" i="47"/>
  <c r="R85" i="47"/>
  <c r="E144" i="47"/>
  <c r="R144" i="47"/>
  <c r="AC92" i="47"/>
  <c r="AD92" i="47" s="1"/>
  <c r="Y92" i="47"/>
  <c r="F92" i="47"/>
  <c r="F128" i="47"/>
  <c r="Y128" i="47"/>
  <c r="AC83" i="47"/>
  <c r="AD83" i="47" s="1"/>
  <c r="F83" i="47"/>
  <c r="Y83" i="47"/>
  <c r="F163" i="47"/>
  <c r="Y163" i="47"/>
  <c r="Y114" i="47"/>
  <c r="F114" i="47"/>
  <c r="F136" i="47"/>
  <c r="Y136" i="47"/>
  <c r="Y111" i="47"/>
  <c r="F111" i="47"/>
  <c r="Y53" i="47"/>
  <c r="AC53" i="47"/>
  <c r="AD53" i="47" s="1"/>
  <c r="F53" i="47"/>
  <c r="F145" i="47"/>
  <c r="Y145" i="47"/>
  <c r="F80" i="47"/>
  <c r="AC80" i="47"/>
  <c r="AD80" i="47" s="1"/>
  <c r="Y80" i="47"/>
  <c r="F75" i="47"/>
  <c r="Y75" i="47"/>
  <c r="AC75" i="47"/>
  <c r="AD75" i="47" s="1"/>
  <c r="Y146" i="47"/>
  <c r="F146" i="47"/>
  <c r="F54" i="47"/>
  <c r="AC54" i="47"/>
  <c r="AD54" i="47" s="1"/>
  <c r="Y54" i="47"/>
  <c r="Y123" i="47"/>
  <c r="F123" i="47"/>
  <c r="Y179" i="47"/>
  <c r="F179" i="47"/>
  <c r="F109" i="47"/>
  <c r="Y109" i="47"/>
  <c r="Y172" i="47"/>
  <c r="F172" i="47"/>
  <c r="V75" i="47"/>
  <c r="W75" i="47" s="1"/>
  <c r="R75" i="47"/>
  <c r="E75" i="47"/>
  <c r="R189" i="47"/>
  <c r="E189" i="47"/>
  <c r="R174" i="47"/>
  <c r="E174" i="47"/>
  <c r="R141" i="47"/>
  <c r="E141" i="47"/>
  <c r="V84" i="47"/>
  <c r="W84" i="47" s="1"/>
  <c r="E84" i="47"/>
  <c r="R84" i="47"/>
  <c r="E133" i="47"/>
  <c r="R133" i="47"/>
  <c r="R103" i="47"/>
  <c r="E103" i="47"/>
  <c r="R134" i="47"/>
  <c r="E134" i="47"/>
  <c r="E164" i="47"/>
  <c r="R164" i="47"/>
  <c r="V81" i="47"/>
  <c r="W81" i="47" s="1"/>
  <c r="E81" i="47"/>
  <c r="R81" i="47"/>
  <c r="E151" i="47"/>
  <c r="R151" i="47"/>
  <c r="Q47" i="47"/>
  <c r="AI82" i="47" s="1"/>
  <c r="Q48" i="47"/>
  <c r="Q49" i="47" s="1"/>
  <c r="AJ82" i="47" s="1"/>
  <c r="R137" i="47"/>
  <c r="E137" i="47"/>
  <c r="R111" i="47"/>
  <c r="E111" i="47"/>
  <c r="V91" i="47"/>
  <c r="W91" i="47" s="1"/>
  <c r="R91" i="47"/>
  <c r="E91" i="47"/>
  <c r="R182" i="47"/>
  <c r="E182" i="47"/>
  <c r="E57" i="47"/>
  <c r="R57" i="47"/>
  <c r="V57" i="47"/>
  <c r="W57" i="47" s="1"/>
  <c r="R129" i="47"/>
  <c r="E129" i="47"/>
  <c r="E166" i="47"/>
  <c r="R166" i="47"/>
  <c r="V87" i="47"/>
  <c r="W87" i="47" s="1"/>
  <c r="E87" i="47"/>
  <c r="R87" i="47"/>
  <c r="E99" i="47"/>
  <c r="R99" i="47"/>
  <c r="E61" i="47"/>
  <c r="V61" i="47"/>
  <c r="W61" i="47" s="1"/>
  <c r="R61" i="47"/>
  <c r="R69" i="47"/>
  <c r="E69" i="47"/>
  <c r="V69" i="47"/>
  <c r="W69" i="47" s="1"/>
  <c r="R143" i="47"/>
  <c r="E143" i="47"/>
  <c r="F139" i="47"/>
  <c r="Y139" i="47"/>
  <c r="Y187" i="47"/>
  <c r="F187" i="47"/>
  <c r="AC94" i="47"/>
  <c r="AD94" i="47" s="1"/>
  <c r="F94" i="47"/>
  <c r="Y94" i="47"/>
  <c r="Y121" i="47"/>
  <c r="F121" i="47"/>
  <c r="Y182" i="47"/>
  <c r="F182" i="47"/>
  <c r="AC88" i="47"/>
  <c r="AD88" i="47" s="1"/>
  <c r="Y88" i="47"/>
  <c r="F88" i="47"/>
  <c r="F147" i="47"/>
  <c r="Y147" i="47"/>
  <c r="F104" i="47"/>
  <c r="Y104" i="47"/>
  <c r="Y77" i="47"/>
  <c r="F77" i="47"/>
  <c r="AC77" i="47"/>
  <c r="AD77" i="47" s="1"/>
  <c r="F144" i="47"/>
  <c r="Y144" i="47"/>
  <c r="F116" i="47"/>
  <c r="Y116" i="47"/>
  <c r="F106" i="47"/>
  <c r="Y106" i="47"/>
  <c r="Y157" i="47"/>
  <c r="F157" i="47"/>
  <c r="Y58" i="47"/>
  <c r="AC58" i="47"/>
  <c r="AD58" i="47" s="1"/>
  <c r="F58" i="47"/>
  <c r="Y126" i="47"/>
  <c r="F126" i="47"/>
  <c r="Y86" i="47"/>
  <c r="AC86" i="47"/>
  <c r="AD86" i="47" s="1"/>
  <c r="F86" i="47"/>
  <c r="Y99" i="47"/>
  <c r="F99" i="47"/>
  <c r="Y164" i="47"/>
  <c r="F164" i="47"/>
  <c r="E167" i="47"/>
  <c r="R167" i="47"/>
  <c r="R110" i="47"/>
  <c r="E110" i="47"/>
  <c r="E86" i="47"/>
  <c r="V86" i="47"/>
  <c r="W86" i="47" s="1"/>
  <c r="R86" i="47"/>
  <c r="E154" i="47"/>
  <c r="R154" i="47"/>
  <c r="R76" i="47"/>
  <c r="E76" i="47"/>
  <c r="V76" i="47"/>
  <c r="W76" i="47" s="1"/>
  <c r="R131" i="47"/>
  <c r="E131" i="47"/>
  <c r="E65" i="47"/>
  <c r="V65" i="47"/>
  <c r="W65" i="47" s="1"/>
  <c r="R65" i="47"/>
  <c r="V53" i="47"/>
  <c r="W53" i="47" s="1"/>
  <c r="R53" i="47"/>
  <c r="E53" i="47"/>
  <c r="R112" i="47"/>
  <c r="E112" i="47"/>
  <c r="E183" i="47"/>
  <c r="R183" i="47"/>
  <c r="F125" i="47"/>
  <c r="Y125" i="47"/>
  <c r="AC79" i="47"/>
  <c r="AD79" i="47" s="1"/>
  <c r="F79" i="47"/>
  <c r="Y79" i="47"/>
  <c r="Y130" i="47"/>
  <c r="F130" i="47"/>
  <c r="Y107" i="47"/>
  <c r="F107" i="47"/>
  <c r="Y177" i="47"/>
  <c r="F177" i="47"/>
  <c r="Y119" i="47"/>
  <c r="F119" i="47"/>
  <c r="Y170" i="47"/>
  <c r="F170" i="47"/>
  <c r="Y140" i="47"/>
  <c r="F140" i="47"/>
  <c r="F137" i="47"/>
  <c r="Y137" i="47"/>
  <c r="F160" i="47"/>
  <c r="Y160" i="47"/>
  <c r="Y131" i="47"/>
  <c r="F131" i="47"/>
  <c r="AC91" i="47"/>
  <c r="AD91" i="47" s="1"/>
  <c r="Y91" i="47"/>
  <c r="F91" i="47"/>
  <c r="F156" i="47"/>
  <c r="Y156" i="47"/>
  <c r="F64" i="47"/>
  <c r="Y64" i="47"/>
  <c r="AC64" i="47"/>
  <c r="AD64" i="47" s="1"/>
  <c r="Y133" i="47"/>
  <c r="F133" i="47"/>
  <c r="F55" i="47"/>
  <c r="AC55" i="47"/>
  <c r="AD55" i="47" s="1"/>
  <c r="Y55" i="47"/>
  <c r="F101" i="47"/>
  <c r="Y101" i="47"/>
  <c r="Y162" i="47"/>
  <c r="F162" i="47"/>
  <c r="E178" i="47"/>
  <c r="R178" i="47"/>
  <c r="E185" i="47"/>
  <c r="R185" i="47"/>
  <c r="E114" i="47"/>
  <c r="R114" i="47"/>
  <c r="V96" i="47"/>
  <c r="W96" i="47" s="1"/>
  <c r="R96" i="47"/>
  <c r="E96" i="47"/>
  <c r="E186" i="47"/>
  <c r="R186" i="47"/>
  <c r="V79" i="47"/>
  <c r="W79" i="47" s="1"/>
  <c r="R79" i="47"/>
  <c r="E79" i="47"/>
  <c r="R138" i="47"/>
  <c r="E138" i="47"/>
  <c r="R163" i="47"/>
  <c r="E163" i="47"/>
  <c r="R54" i="47"/>
  <c r="V54" i="47"/>
  <c r="W54" i="47" s="1"/>
  <c r="E54" i="47"/>
  <c r="V95" i="47"/>
  <c r="W95" i="47" s="1"/>
  <c r="E95" i="47"/>
  <c r="R95" i="47"/>
  <c r="R74" i="47"/>
  <c r="E74" i="47"/>
  <c r="V74" i="47"/>
  <c r="W74" i="47" s="1"/>
  <c r="R157" i="47"/>
  <c r="E157" i="47"/>
  <c r="V78" i="47"/>
  <c r="W78" i="47" s="1"/>
  <c r="E78" i="47"/>
  <c r="R78" i="47"/>
  <c r="E118" i="47"/>
  <c r="R118" i="47"/>
  <c r="R145" i="47"/>
  <c r="E145" i="47"/>
  <c r="E59" i="47"/>
  <c r="R59" i="47"/>
  <c r="V59" i="47"/>
  <c r="W59" i="47" s="1"/>
  <c r="R102" i="47"/>
  <c r="E102" i="47"/>
  <c r="E132" i="47"/>
  <c r="R132" i="47"/>
  <c r="E171" i="47"/>
  <c r="R171" i="47"/>
  <c r="R179" i="47"/>
  <c r="E179" i="47"/>
  <c r="R169" i="47"/>
  <c r="E169" i="47"/>
  <c r="E140" i="47"/>
  <c r="R140" i="47"/>
  <c r="R67" i="47"/>
  <c r="V67" i="47"/>
  <c r="W67" i="47" s="1"/>
  <c r="E67" i="47"/>
  <c r="E148" i="47"/>
  <c r="R148" i="47"/>
  <c r="E77" i="47"/>
  <c r="R77" i="47"/>
  <c r="V77" i="47"/>
  <c r="W77" i="47" s="1"/>
  <c r="R117" i="47"/>
  <c r="E117" i="47"/>
  <c r="E139" i="47"/>
  <c r="R139" i="47"/>
  <c r="R121" i="47"/>
  <c r="E121" i="47"/>
  <c r="E109" i="47"/>
  <c r="R109" i="47"/>
  <c r="E156" i="47"/>
  <c r="R156" i="47"/>
  <c r="Y173" i="47"/>
  <c r="F173" i="47"/>
  <c r="Y103" i="47"/>
  <c r="F103" i="47"/>
  <c r="F60" i="47"/>
  <c r="Y60" i="47"/>
  <c r="AC60" i="47"/>
  <c r="AD60" i="47" s="1"/>
  <c r="Y112" i="47"/>
  <c r="F112" i="47"/>
  <c r="F180" i="47"/>
  <c r="Y180" i="47"/>
  <c r="AC87" i="47"/>
  <c r="AD87" i="47" s="1"/>
  <c r="Y87" i="47"/>
  <c r="F87" i="47"/>
  <c r="Y174" i="47"/>
  <c r="F174" i="47"/>
  <c r="Y186" i="47"/>
  <c r="F186" i="47"/>
  <c r="Y98" i="47"/>
  <c r="F98" i="47"/>
  <c r="F153" i="47"/>
  <c r="Y153" i="47"/>
  <c r="F158" i="47"/>
  <c r="Y158" i="47"/>
  <c r="AC93" i="47"/>
  <c r="AD93" i="47" s="1"/>
  <c r="F93" i="47"/>
  <c r="Y93" i="47"/>
  <c r="F151" i="47"/>
  <c r="Y151" i="47"/>
  <c r="F74" i="47"/>
  <c r="Y74" i="47"/>
  <c r="AC74" i="47"/>
  <c r="AD74" i="47" s="1"/>
  <c r="Y166" i="47"/>
  <c r="F166" i="47"/>
  <c r="F62" i="47"/>
  <c r="AC62" i="47"/>
  <c r="AD62" i="47" s="1"/>
  <c r="Y62" i="47"/>
  <c r="F129" i="47"/>
  <c r="Y129" i="47"/>
  <c r="F183" i="47"/>
  <c r="Y183" i="47"/>
  <c r="R104" i="47"/>
  <c r="E104" i="47"/>
  <c r="V56" i="47"/>
  <c r="W56" i="47" s="1"/>
  <c r="R56" i="47"/>
  <c r="E56" i="47"/>
  <c r="Y165" i="47"/>
  <c r="F165" i="47"/>
  <c r="R124" i="47"/>
  <c r="E124" i="47"/>
  <c r="E147" i="47"/>
  <c r="R147" i="47"/>
  <c r="R126" i="47"/>
  <c r="E126" i="47"/>
  <c r="R89" i="47"/>
  <c r="E89" i="47"/>
  <c r="V89" i="47"/>
  <c r="W89" i="47" s="1"/>
  <c r="R146" i="47"/>
  <c r="E146" i="47"/>
  <c r="E71" i="47"/>
  <c r="R71" i="47"/>
  <c r="V71" i="47"/>
  <c r="W71" i="47" s="1"/>
  <c r="E115" i="47"/>
  <c r="R115" i="47"/>
  <c r="R176" i="47"/>
  <c r="E176" i="47"/>
  <c r="E188" i="47"/>
  <c r="R188" i="47"/>
  <c r="Y169" i="47"/>
  <c r="F169" i="47"/>
  <c r="Y105" i="47"/>
  <c r="F105" i="47"/>
  <c r="Y65" i="47"/>
  <c r="AC65" i="47"/>
  <c r="AD65" i="47" s="1"/>
  <c r="F65" i="47"/>
  <c r="AC96" i="47"/>
  <c r="AD96" i="47" s="1"/>
  <c r="F96" i="47"/>
  <c r="Y96" i="47"/>
  <c r="Y108" i="47"/>
  <c r="F108" i="47"/>
  <c r="Y181" i="47"/>
  <c r="F181" i="47"/>
  <c r="Y185" i="47"/>
  <c r="F185" i="47"/>
  <c r="Y127" i="47"/>
  <c r="F127" i="47"/>
  <c r="F152" i="47"/>
  <c r="Y152" i="47"/>
  <c r="F73" i="47"/>
  <c r="AC73" i="47"/>
  <c r="AD73" i="47" s="1"/>
  <c r="Y73" i="47"/>
  <c r="F115" i="47"/>
  <c r="Y115" i="47"/>
  <c r="Y175" i="47"/>
  <c r="F175" i="47"/>
  <c r="F81" i="47"/>
  <c r="AC81" i="47"/>
  <c r="AD81" i="47" s="1"/>
  <c r="Y81" i="47"/>
  <c r="Y150" i="47"/>
  <c r="F150" i="47"/>
  <c r="Y69" i="47"/>
  <c r="AC69" i="47"/>
  <c r="AD69" i="47" s="1"/>
  <c r="F69" i="47"/>
  <c r="Y149" i="47"/>
  <c r="F149" i="47"/>
  <c r="J43" i="47"/>
  <c r="J44" i="47" s="1"/>
  <c r="P52" i="47"/>
  <c r="J45" i="47" s="1"/>
  <c r="J36" i="47" s="1"/>
  <c r="AD52" i="47" l="1"/>
  <c r="X45" i="47" s="1"/>
  <c r="X36" i="47" s="1"/>
  <c r="X43" i="47"/>
  <c r="X44" i="47" s="1"/>
  <c r="W52" i="47"/>
  <c r="Q45" i="47" s="1"/>
  <c r="Q36" i="47" s="1"/>
  <c r="AH82" i="47" s="1"/>
  <c r="Q43" i="47"/>
  <c r="Q44" i="47" s="1"/>
</calcChain>
</file>

<file path=xl/sharedStrings.xml><?xml version="1.0" encoding="utf-8"?>
<sst xmlns="http://schemas.openxmlformats.org/spreadsheetml/2006/main" count="117" uniqueCount="92">
  <si>
    <t>日付</t>
    <rPh sb="0" eb="2">
      <t>ヒヅケ</t>
    </rPh>
    <phoneticPr fontId="1"/>
  </si>
  <si>
    <t>y</t>
    <phoneticPr fontId="1"/>
  </si>
  <si>
    <t>t</t>
    <phoneticPr fontId="1"/>
  </si>
  <si>
    <t>感染率</t>
    <rPh sb="0" eb="2">
      <t>カンセン</t>
    </rPh>
    <rPh sb="2" eb="3">
      <t>リツ</t>
    </rPh>
    <phoneticPr fontId="1"/>
  </si>
  <si>
    <t>重症者数</t>
    <rPh sb="0" eb="2">
      <t>ジュウショウ</t>
    </rPh>
    <rPh sb="2" eb="3">
      <t>シャ</t>
    </rPh>
    <rPh sb="3" eb="4">
      <t>スウ</t>
    </rPh>
    <phoneticPr fontId="1"/>
  </si>
  <si>
    <t>重症化率</t>
    <rPh sb="0" eb="3">
      <t>ジュウショウカ</t>
    </rPh>
    <rPh sb="3" eb="4">
      <t>リツ</t>
    </rPh>
    <phoneticPr fontId="1"/>
  </si>
  <si>
    <t>感染者数</t>
    <rPh sb="0" eb="3">
      <t>カンセンシャ</t>
    </rPh>
    <rPh sb="3" eb="4">
      <t>スウ</t>
    </rPh>
    <phoneticPr fontId="1"/>
  </si>
  <si>
    <t>パラメータ設定</t>
    <rPh sb="5" eb="7">
      <t>セッテイ</t>
    </rPh>
    <phoneticPr fontId="1"/>
  </si>
  <si>
    <t>規模感のための仮定の数値</t>
    <rPh sb="0" eb="2">
      <t>キボ</t>
    </rPh>
    <rPh sb="2" eb="3">
      <t>カン</t>
    </rPh>
    <rPh sb="7" eb="9">
      <t>カテイ</t>
    </rPh>
    <rPh sb="10" eb="12">
      <t>スウチ</t>
    </rPh>
    <phoneticPr fontId="1"/>
  </si>
  <si>
    <t>実績推移</t>
    <rPh sb="0" eb="2">
      <t>ジッセキ</t>
    </rPh>
    <rPh sb="2" eb="4">
      <t>スイイ</t>
    </rPh>
    <phoneticPr fontId="1"/>
  </si>
  <si>
    <t>大阪府人口 (2020/6/1)</t>
    <rPh sb="0" eb="3">
      <t>オオサカフ</t>
    </rPh>
    <rPh sb="3" eb="5">
      <t>ジンコウ</t>
    </rPh>
    <phoneticPr fontId="1"/>
  </si>
  <si>
    <t>増加数</t>
    <rPh sb="0" eb="3">
      <t>ゾウカスウ</t>
    </rPh>
    <phoneticPr fontId="1"/>
  </si>
  <si>
    <t>③ GOTOキャンペーンが始まることでその影響が懸念される。</t>
    <rPh sb="13" eb="14">
      <t>ハジ</t>
    </rPh>
    <rPh sb="21" eb="23">
      <t>エイキョウ</t>
    </rPh>
    <rPh sb="24" eb="26">
      <t>ケネン</t>
    </rPh>
    <phoneticPr fontId="1"/>
  </si>
  <si>
    <t>y_last</t>
    <phoneticPr fontId="1"/>
  </si>
  <si>
    <t>ロジスティック曲線Y1</t>
    <rPh sb="7" eb="9">
      <t>キョクセン</t>
    </rPh>
    <phoneticPr fontId="1"/>
  </si>
  <si>
    <t>ロジスティック曲線Y2</t>
    <rPh sb="7" eb="9">
      <t>キョクセン</t>
    </rPh>
    <phoneticPr fontId="1"/>
  </si>
  <si>
    <t>ロジスティック曲線Y3</t>
    <rPh sb="7" eb="9">
      <t>キョクセン</t>
    </rPh>
    <phoneticPr fontId="1"/>
  </si>
  <si>
    <t>γ</t>
    <phoneticPr fontId="6"/>
  </si>
  <si>
    <t>R2</t>
    <phoneticPr fontId="6"/>
  </si>
  <si>
    <t>xbar</t>
    <phoneticPr fontId="1"/>
  </si>
  <si>
    <t>ybar</t>
    <phoneticPr fontId="1"/>
  </si>
  <si>
    <t>x</t>
    <phoneticPr fontId="6"/>
  </si>
  <si>
    <t>count</t>
    <phoneticPr fontId="1"/>
  </si>
  <si>
    <t>S2y</t>
    <phoneticPr fontId="1"/>
  </si>
  <si>
    <t>Sxy</t>
    <phoneticPr fontId="1"/>
  </si>
  <si>
    <t>発生数</t>
    <rPh sb="0" eb="2">
      <t>ハッセイ</t>
    </rPh>
    <rPh sb="2" eb="3">
      <t>スウ</t>
    </rPh>
    <phoneticPr fontId="6"/>
  </si>
  <si>
    <t>(x-xbar)^2</t>
    <phoneticPr fontId="1"/>
  </si>
  <si>
    <t>(y-ybar)^2</t>
    <phoneticPr fontId="1"/>
  </si>
  <si>
    <t>(y-ybar)*(x-xbar)</t>
    <phoneticPr fontId="1"/>
  </si>
  <si>
    <t>x_sum</t>
    <phoneticPr fontId="1"/>
  </si>
  <si>
    <t>推定y=ln(γ/Y-1)</t>
    <rPh sb="0" eb="2">
      <t>スイテイ</t>
    </rPh>
    <phoneticPr fontId="6"/>
  </si>
  <si>
    <t>観測y=ln(γ/Y-1)</t>
    <rPh sb="0" eb="2">
      <t>カンソク</t>
    </rPh>
    <phoneticPr fontId="6"/>
  </si>
  <si>
    <t>S2x</t>
    <phoneticPr fontId="6"/>
  </si>
  <si>
    <t>y_sum(推定)</t>
    <rPh sb="6" eb="8">
      <t>スイテイ</t>
    </rPh>
    <phoneticPr fontId="1"/>
  </si>
  <si>
    <t>推定Y1</t>
    <rPh sb="0" eb="2">
      <t>スイテイ</t>
    </rPh>
    <phoneticPr fontId="1"/>
  </si>
  <si>
    <t>推定Y2</t>
    <rPh sb="0" eb="2">
      <t>スイテイ</t>
    </rPh>
    <phoneticPr fontId="1"/>
  </si>
  <si>
    <t>推定Y3</t>
    <rPh sb="0" eb="2">
      <t>スイテイ</t>
    </rPh>
    <phoneticPr fontId="1"/>
  </si>
  <si>
    <t>進捗率</t>
    <rPh sb="0" eb="2">
      <t>シンチョク</t>
    </rPh>
    <rPh sb="2" eb="3">
      <t>リツ</t>
    </rPh>
    <phoneticPr fontId="1"/>
  </si>
  <si>
    <t>乖離率</t>
    <rPh sb="0" eb="2">
      <t>カイリ</t>
    </rPh>
    <rPh sb="2" eb="3">
      <t>リツ</t>
    </rPh>
    <phoneticPr fontId="1"/>
  </si>
  <si>
    <t>乖離幅</t>
    <rPh sb="0" eb="3">
      <t>カイリハバ</t>
    </rPh>
    <phoneticPr fontId="1"/>
  </si>
  <si>
    <t>←γ2の設定</t>
    <rPh sb="4" eb="6">
      <t>セッテイ</t>
    </rPh>
    <phoneticPr fontId="1"/>
  </si>
  <si>
    <t>y_sum(観測)</t>
    <rPh sb="6" eb="8">
      <t>カンソク</t>
    </rPh>
    <phoneticPr fontId="1"/>
  </si>
  <si>
    <t>日付</t>
    <rPh sb="0" eb="2">
      <t>ヒヅケ</t>
    </rPh>
    <phoneticPr fontId="1"/>
  </si>
  <si>
    <t>γ</t>
    <phoneticPr fontId="1"/>
  </si>
  <si>
    <t>R2</t>
    <phoneticPr fontId="1"/>
  </si>
  <si>
    <t>進捗率</t>
    <rPh sb="0" eb="2">
      <t>シンチョク</t>
    </rPh>
    <rPh sb="2" eb="3">
      <t>リツ</t>
    </rPh>
    <phoneticPr fontId="1"/>
  </si>
  <si>
    <t>Y2データ</t>
    <phoneticPr fontId="1"/>
  </si>
  <si>
    <t>±1500 (50%)</t>
    <phoneticPr fontId="1"/>
  </si>
  <si>
    <t>±1500 (30%)</t>
    <phoneticPr fontId="1"/>
  </si>
  <si>
    <t>±1500 (25%)</t>
    <phoneticPr fontId="1"/>
  </si>
  <si>
    <t>γ範囲</t>
    <rPh sb="1" eb="3">
      <t>ハンイ</t>
    </rPh>
    <phoneticPr fontId="1"/>
  </si>
  <si>
    <t>a=ln(α)</t>
    <phoneticPr fontId="6"/>
  </si>
  <si>
    <t>b=-β</t>
    <phoneticPr fontId="1"/>
  </si>
  <si>
    <t>ロジスティック曲線式</t>
    <rPh sb="7" eb="9">
      <t>キョクセン</t>
    </rPh>
    <rPh sb="9" eb="10">
      <t>シキ</t>
    </rPh>
    <phoneticPr fontId="1"/>
  </si>
  <si>
    <t>γ/y - 1 = exp(a + bt)</t>
    <phoneticPr fontId="1"/>
  </si>
  <si>
    <t>ln(γ/y - 1) = a + bt</t>
    <phoneticPr fontId="1"/>
  </si>
  <si>
    <t>Y = a + bX の形となり、単純回帰モデルに置き換えて分析できる。</t>
    <rPh sb="12" eb="13">
      <t>カタチ</t>
    </rPh>
    <rPh sb="17" eb="19">
      <t>タンジュン</t>
    </rPh>
    <rPh sb="19" eb="21">
      <t>カイキ</t>
    </rPh>
    <rPh sb="25" eb="26">
      <t>オ</t>
    </rPh>
    <rPh sb="27" eb="28">
      <t>カ</t>
    </rPh>
    <rPh sb="30" eb="32">
      <t>ブンセキ</t>
    </rPh>
    <phoneticPr fontId="1"/>
  </si>
  <si>
    <t>Y = ln(γ/y - 1), X = t とすれば、</t>
    <phoneticPr fontId="1"/>
  </si>
  <si>
    <t>a = ln(α), b = -βと置いて逆数をとると、</t>
    <rPh sb="18" eb="19">
      <t>オ</t>
    </rPh>
    <rPh sb="21" eb="23">
      <t>ギャクスウ</t>
    </rPh>
    <phoneticPr fontId="1"/>
  </si>
  <si>
    <t>1/y = (1 + exp(a + bt)) / γ</t>
    <phoneticPr fontId="1"/>
  </si>
  <si>
    <t>yに対する変化率は、 (dy/dt) / y = β(1 - y/γ) &gt; 0</t>
    <phoneticPr fontId="1"/>
  </si>
  <si>
    <t>（α,β,γ &gt; 0）</t>
    <phoneticPr fontId="1"/>
  </si>
  <si>
    <t>（0 &lt; y &lt; γ）</t>
    <phoneticPr fontId="1"/>
  </si>
  <si>
    <t>yに対する変化率は正で、yが大きくなるほど変化率は小さくなる。</t>
    <rPh sb="2" eb="3">
      <t>タイ</t>
    </rPh>
    <rPh sb="14" eb="15">
      <t>オオ</t>
    </rPh>
    <rPh sb="21" eb="23">
      <t>ヘンカ</t>
    </rPh>
    <rPh sb="23" eb="24">
      <t>リツ</t>
    </rPh>
    <rPh sb="25" eb="26">
      <t>チイ</t>
    </rPh>
    <phoneticPr fontId="1"/>
  </si>
  <si>
    <t>yが飽和水準γに達すると、yの変化は 0 となる。（α*exp(-βt)=0 ⇒ t=∞）</t>
    <rPh sb="2" eb="6">
      <t>ホウワスイジュン</t>
    </rPh>
    <rPh sb="8" eb="9">
      <t>タッ</t>
    </rPh>
    <rPh sb="15" eb="17">
      <t>ヘンカ</t>
    </rPh>
    <phoneticPr fontId="1"/>
  </si>
  <si>
    <t>yの変化</t>
    <rPh sb="2" eb="4">
      <t>ヘンカ</t>
    </rPh>
    <phoneticPr fontId="1"/>
  </si>
  <si>
    <t>yの加速度</t>
    <rPh sb="2" eb="5">
      <t>カソクド</t>
    </rPh>
    <phoneticPr fontId="1"/>
  </si>
  <si>
    <t>1 - 2y/γ = 0 となる y=γ/2 の場合にyの加速度が 0 の変曲点となる。</t>
    <rPh sb="24" eb="26">
      <t>バアイ</t>
    </rPh>
    <rPh sb="37" eb="40">
      <t>ヘンキョクテン</t>
    </rPh>
    <phoneticPr fontId="1"/>
  </si>
  <si>
    <t>進捗率y/γ=50%がロジスティック曲線の変曲点で、50%を超えると</t>
    <rPh sb="0" eb="2">
      <t>シンチョク</t>
    </rPh>
    <rPh sb="2" eb="3">
      <t>リツ</t>
    </rPh>
    <rPh sb="18" eb="20">
      <t>キョクセン</t>
    </rPh>
    <rPh sb="21" eb="24">
      <t>ヘンキョクテン</t>
    </rPh>
    <rPh sb="30" eb="31">
      <t>コ</t>
    </rPh>
    <phoneticPr fontId="1"/>
  </si>
  <si>
    <t>yの伸びがゆるやかになっていき、飽和水準γに近づいていく。</t>
    <rPh sb="16" eb="20">
      <t>ホウワスイジュン</t>
    </rPh>
    <rPh sb="22" eb="23">
      <t>チカ</t>
    </rPh>
    <phoneticPr fontId="1"/>
  </si>
  <si>
    <t>y &lt; γ/2 ではyの加速度が正（加速）、y &gt; γ/2 では負（減速）となる。</t>
    <rPh sb="16" eb="17">
      <t>セイ</t>
    </rPh>
    <rPh sb="18" eb="20">
      <t>カソク</t>
    </rPh>
    <rPh sb="32" eb="33">
      <t>フ</t>
    </rPh>
    <rPh sb="34" eb="36">
      <t>ゲンソク</t>
    </rPh>
    <phoneticPr fontId="1"/>
  </si>
  <si>
    <t>±900 (15%)</t>
    <phoneticPr fontId="1"/>
  </si>
  <si>
    <t>±450 (7.5%)</t>
    <phoneticPr fontId="1"/>
  </si>
  <si>
    <t>±450 (7.0%)</t>
    <phoneticPr fontId="1"/>
  </si>
  <si>
    <t>7/19-7/23 γ=3000、7/24-7/30 γ=5000、7/31-8/18 γ=6000</t>
    <phoneticPr fontId="1"/>
  </si>
  <si>
    <t>±450 (6.7%)</t>
    <phoneticPr fontId="1"/>
  </si>
  <si>
    <t>乖離率</t>
    <rPh sb="0" eb="2">
      <t>カイリ</t>
    </rPh>
    <rPh sb="2" eb="3">
      <t>リツ</t>
    </rPh>
    <phoneticPr fontId="1"/>
  </si>
  <si>
    <t>R2が0.995以上で乖離率が±1.0%以内</t>
    <phoneticPr fontId="1"/>
  </si>
  <si>
    <t>R2がY1,Y3のR2より良い</t>
    <phoneticPr fontId="1"/>
  </si>
  <si>
    <t>γの設定判断</t>
    <rPh sb="2" eb="4">
      <t>セッテイ</t>
    </rPh>
    <rPh sb="4" eb="6">
      <t>ハンダン</t>
    </rPh>
    <phoneticPr fontId="1"/>
  </si>
  <si>
    <t>R2がY1,Y3のR2より良い（再計算；元は3点推定法）</t>
    <rPh sb="16" eb="19">
      <t>サイケイサン</t>
    </rPh>
    <rPh sb="20" eb="21">
      <t>モト</t>
    </rPh>
    <rPh sb="23" eb="24">
      <t>テン</t>
    </rPh>
    <rPh sb="24" eb="27">
      <t>スイテイホウ</t>
    </rPh>
    <phoneticPr fontId="1"/>
  </si>
  <si>
    <t>R2がY1,Y3のR2より良い（R2による設定判断に変更）</t>
    <rPh sb="21" eb="23">
      <t>セッテイ</t>
    </rPh>
    <rPh sb="23" eb="25">
      <t>ハンダン</t>
    </rPh>
    <rPh sb="26" eb="28">
      <t>ヘンコウ</t>
    </rPh>
    <phoneticPr fontId="1"/>
  </si>
  <si>
    <t>-0, +450 (6.7%)</t>
    <phoneticPr fontId="1"/>
  </si>
  <si>
    <t>-0, +450 (6.4%)</t>
    <phoneticPr fontId="1"/>
  </si>
  <si>
    <t>① 8/31にγ=7000 における乖離率が 1.04% となり、γを 7000 から 7200 に見直した。</t>
  </si>
  <si>
    <t>8/19-8/20 γ=6400、8/21-8/25 γ=6700、8/26-8/30 γ=7000</t>
    <phoneticPr fontId="1"/>
  </si>
  <si>
    <t>8/31- γ=7200</t>
    <phoneticPr fontId="1"/>
  </si>
  <si>
    <t>Y1, Y2, Y3のγをγ1=γ2, γ2, γ3=γ2+450 とし、Y2の決定係数R2が0.99以上で乖離率が±1.0%以内となるγ2を設定する。</t>
    <rPh sb="40" eb="42">
      <t>ケッテイ</t>
    </rPh>
    <rPh sb="42" eb="44">
      <t>ケイスウ</t>
    </rPh>
    <rPh sb="51" eb="53">
      <t>イジョウ</t>
    </rPh>
    <rPh sb="54" eb="56">
      <t>カイリ</t>
    </rPh>
    <rPh sb="56" eb="57">
      <t>リツ</t>
    </rPh>
    <rPh sb="63" eb="65">
      <t>イナイ</t>
    </rPh>
    <rPh sb="71" eb="73">
      <t>セッテイ</t>
    </rPh>
    <phoneticPr fontId="1"/>
  </si>
  <si>
    <t>R2が0.99以上で乖離率が±1.0%以内</t>
    <phoneticPr fontId="1"/>
  </si>
  <si>
    <t>-0, +450 (6.3%)</t>
    <phoneticPr fontId="1"/>
  </si>
  <si>
    <t>大阪府における 2020年6月中旬～2020年9月1日までの新規陽性者数累計の推移とロジスティック曲線による推移の推定</t>
    <rPh sb="0" eb="3">
      <t>オオサカフ</t>
    </rPh>
    <rPh sb="12" eb="13">
      <t>ネン</t>
    </rPh>
    <rPh sb="14" eb="15">
      <t>ガツ</t>
    </rPh>
    <rPh sb="15" eb="17">
      <t>チュウジュン</t>
    </rPh>
    <rPh sb="22" eb="23">
      <t>ネン</t>
    </rPh>
    <rPh sb="24" eb="25">
      <t>ガツ</t>
    </rPh>
    <rPh sb="26" eb="27">
      <t>ニチ</t>
    </rPh>
    <rPh sb="30" eb="32">
      <t>シンキ</t>
    </rPh>
    <rPh sb="32" eb="34">
      <t>ヨウセイ</t>
    </rPh>
    <rPh sb="34" eb="35">
      <t>シャ</t>
    </rPh>
    <rPh sb="35" eb="36">
      <t>スウ</t>
    </rPh>
    <rPh sb="36" eb="38">
      <t>ルイケイ</t>
    </rPh>
    <rPh sb="39" eb="41">
      <t>スイイ</t>
    </rPh>
    <rPh sb="49" eb="51">
      <t>キョクセン</t>
    </rPh>
    <rPh sb="54" eb="56">
      <t>スイイ</t>
    </rPh>
    <rPh sb="57" eb="59">
      <t>スイテイ</t>
    </rPh>
    <phoneticPr fontId="1"/>
  </si>
  <si>
    <r>
      <t>② 推定の増加数が5未満を7日続けた最終日を安全日とした時、安全日は</t>
    </r>
    <r>
      <rPr>
        <sz val="11"/>
        <color rgb="FFFF0000"/>
        <rFont val="游ゴシック"/>
        <family val="3"/>
        <charset val="128"/>
        <scheme val="minor"/>
      </rPr>
      <t>推定</t>
    </r>
    <r>
      <rPr>
        <sz val="11"/>
        <color rgb="FFFF0000"/>
        <rFont val="游ゴシック"/>
        <family val="2"/>
        <scheme val="minor"/>
      </rPr>
      <t xml:space="preserve">Y1 &amp; </t>
    </r>
    <r>
      <rPr>
        <sz val="11"/>
        <color rgb="FFFF0000"/>
        <rFont val="游ゴシック"/>
        <family val="3"/>
        <charset val="128"/>
        <scheme val="minor"/>
      </rPr>
      <t>推定Y2：9/26、推定Y3：9/30</t>
    </r>
    <r>
      <rPr>
        <sz val="11"/>
        <color theme="1"/>
        <rFont val="游ゴシック"/>
        <family val="2"/>
        <scheme val="minor"/>
      </rPr>
      <t xml:space="preserve"> と予測する。</t>
    </r>
    <rPh sb="2" eb="4">
      <t>スイテイ</t>
    </rPh>
    <rPh sb="5" eb="8">
      <t>ゾウカスウ</t>
    </rPh>
    <rPh sb="10" eb="12">
      <t>ミマン</t>
    </rPh>
    <rPh sb="14" eb="15">
      <t>ニチ</t>
    </rPh>
    <rPh sb="15" eb="16">
      <t>ツヅ</t>
    </rPh>
    <rPh sb="18" eb="21">
      <t>サイシュウビ</t>
    </rPh>
    <rPh sb="22" eb="24">
      <t>アンゼン</t>
    </rPh>
    <rPh sb="24" eb="25">
      <t>ビ</t>
    </rPh>
    <rPh sb="28" eb="29">
      <t>トキ</t>
    </rPh>
    <rPh sb="30" eb="32">
      <t>アンゼン</t>
    </rPh>
    <rPh sb="32" eb="33">
      <t>ビ</t>
    </rPh>
    <rPh sb="34" eb="36">
      <t>スイテイ</t>
    </rPh>
    <rPh sb="41" eb="43">
      <t>スイテイ</t>
    </rPh>
    <rPh sb="51" eb="53">
      <t>スイテイ</t>
    </rPh>
    <rPh sb="62" eb="64">
      <t>ヨソク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</si>
</sst>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 "/>
    <numFmt numFmtId="178" formatCode="#,##0_ ;[Red]\-#,##0\ "/>
    <numFmt numFmtId="179" formatCode="0.0%"/>
    <numFmt numFmtId="180" formatCode="0.0000"/>
    <numFmt numFmtId="181" formatCode="0.000"/>
    <numFmt numFmtId="182" formatCode="0.00000"/>
    <numFmt numFmtId="183" formatCode="&quot;推定Y1(γ=&quot;0&quot;)&quot;"/>
  </numFmts>
  <fonts count="12" x14ac:knownFonts="1">
    <font>
      <sz val="11"/>
      <color theme="1"/>
      <name val="游ゴシック"/>
      <family val="2"/>
      <scheme val="minor"/>
    </font>
    <font>
      <sz val="6"/>
      <name val="游ゴシック"/>
      <family val="3"/>
      <charset val="128"/>
      <scheme val="minor"/>
    </font>
    <font>
      <sz val="11"/>
      <color theme="1"/>
      <name val="游ゴシック"/>
      <family val="2"/>
      <scheme val="minor"/>
    </font>
    <font>
      <b/>
      <sz val="14"/>
      <color theme="1"/>
      <name val="游ゴシック"/>
      <family val="3"/>
      <charset val="128"/>
      <scheme val="minor"/>
    </font>
    <font>
      <sz val="11"/>
      <color rgb="FFFF0000"/>
      <name val="游ゴシック"/>
      <family val="3"/>
      <charset val="128"/>
      <scheme val="minor"/>
    </font>
    <font>
      <sz val="11"/>
      <color rgb="FF7030A0"/>
      <name val="游ゴシック"/>
      <family val="2"/>
      <scheme val="minor"/>
    </font>
    <font>
      <sz val="6"/>
      <name val="游ゴシック"/>
      <family val="2"/>
      <charset val="128"/>
      <scheme val="minor"/>
    </font>
    <font>
      <sz val="11"/>
      <color rgb="FFFF0000"/>
      <name val="游ゴシック"/>
      <family val="2"/>
      <scheme val="minor"/>
    </font>
    <font>
      <b/>
      <sz val="11"/>
      <name val="游ゴシック"/>
      <family val="3"/>
      <charset val="128"/>
      <scheme val="minor"/>
    </font>
    <font>
      <b/>
      <sz val="11"/>
      <color theme="1"/>
      <name val="游ゴシック"/>
      <family val="3"/>
      <charset val="128"/>
      <scheme val="minor"/>
    </font>
    <font>
      <sz val="11"/>
      <color rgb="FF7030A0"/>
      <name val="游ゴシック"/>
      <family val="3"/>
      <charset val="128"/>
      <scheme val="minor"/>
    </font>
    <font>
      <sz val="11"/>
      <color rgb="FF0000FF"/>
      <name val="游ゴシック"/>
      <family val="2"/>
      <scheme val="minor"/>
    </font>
  </fonts>
  <fills count="8">
    <fill>
      <patternFill patternType="none"/>
    </fill>
    <fill>
      <patternFill patternType="gray125"/>
    </fill>
    <fill>
      <patternFill patternType="solid">
        <fgColor rgb="FF66FFFF"/>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rgb="FF66FF66"/>
        <bgColor indexed="64"/>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54">
    <xf numFmtId="0" fontId="0" fillId="0" borderId="0" xfId="0"/>
    <xf numFmtId="0" fontId="3" fillId="0" borderId="0" xfId="0" applyFont="1"/>
    <xf numFmtId="0" fontId="0" fillId="0" borderId="1" xfId="0" applyBorder="1"/>
    <xf numFmtId="56" fontId="0" fillId="0" borderId="1" xfId="0" applyNumberFormat="1" applyBorder="1"/>
    <xf numFmtId="0" fontId="0" fillId="2" borderId="1" xfId="0" applyFill="1" applyBorder="1"/>
    <xf numFmtId="0" fontId="0" fillId="2" borderId="1" xfId="0" applyFill="1" applyBorder="1" applyAlignment="1">
      <alignment horizontal="center"/>
    </xf>
    <xf numFmtId="0" fontId="0" fillId="3" borderId="0" xfId="0" applyFill="1"/>
    <xf numFmtId="10" fontId="0" fillId="0" borderId="1" xfId="0" applyNumberFormat="1" applyBorder="1"/>
    <xf numFmtId="178" fontId="0" fillId="0" borderId="1" xfId="1" applyNumberFormat="1" applyFont="1" applyBorder="1" applyAlignment="1"/>
    <xf numFmtId="9" fontId="0" fillId="0" borderId="1" xfId="2" applyFont="1" applyBorder="1" applyAlignment="1"/>
    <xf numFmtId="177" fontId="0" fillId="0" borderId="1" xfId="0" applyNumberFormat="1" applyBorder="1"/>
    <xf numFmtId="0" fontId="0" fillId="4" borderId="0" xfId="0" applyFill="1"/>
    <xf numFmtId="0" fontId="5" fillId="0" borderId="0" xfId="0" applyFont="1"/>
    <xf numFmtId="0" fontId="0" fillId="0" borderId="0" xfId="0" applyAlignment="1">
      <alignment vertical="center"/>
    </xf>
    <xf numFmtId="176" fontId="0" fillId="0" borderId="0" xfId="0" applyNumberFormat="1" applyAlignment="1">
      <alignment vertical="center"/>
    </xf>
    <xf numFmtId="181" fontId="0" fillId="0" borderId="0" xfId="0" applyNumberFormat="1" applyAlignment="1">
      <alignment vertical="center"/>
    </xf>
    <xf numFmtId="180" fontId="0" fillId="0" borderId="0" xfId="0" applyNumberFormat="1" applyAlignment="1">
      <alignment vertical="center"/>
    </xf>
    <xf numFmtId="0" fontId="0" fillId="0" borderId="0" xfId="0" applyNumberFormat="1" applyAlignment="1">
      <alignment vertical="center"/>
    </xf>
    <xf numFmtId="0" fontId="0" fillId="0" borderId="0" xfId="0" applyAlignment="1">
      <alignment horizontal="right" vertical="center"/>
    </xf>
    <xf numFmtId="181" fontId="0" fillId="0" borderId="0" xfId="0" applyNumberFormat="1" applyAlignment="1">
      <alignment horizontal="right" vertical="center"/>
    </xf>
    <xf numFmtId="182" fontId="0" fillId="0" borderId="0" xfId="0" applyNumberFormat="1" applyAlignment="1">
      <alignment vertical="center"/>
    </xf>
    <xf numFmtId="182" fontId="0" fillId="0" borderId="0" xfId="0" applyNumberFormat="1"/>
    <xf numFmtId="0" fontId="0" fillId="0" borderId="1" xfId="0" applyBorder="1" applyAlignment="1">
      <alignment vertical="center"/>
    </xf>
    <xf numFmtId="0" fontId="0" fillId="0" borderId="1" xfId="0" applyNumberFormat="1" applyBorder="1" applyAlignment="1">
      <alignment vertical="center"/>
    </xf>
    <xf numFmtId="176" fontId="0" fillId="0" borderId="1" xfId="0" applyNumberFormat="1" applyBorder="1" applyAlignment="1">
      <alignment vertical="center"/>
    </xf>
    <xf numFmtId="181" fontId="0" fillId="0" borderId="1" xfId="0" applyNumberFormat="1" applyBorder="1" applyAlignment="1">
      <alignment vertical="center"/>
    </xf>
    <xf numFmtId="0" fontId="0" fillId="2" borderId="1" xfId="0" applyFill="1" applyBorder="1" applyAlignment="1">
      <alignment vertical="center"/>
    </xf>
    <xf numFmtId="183" fontId="0" fillId="2" borderId="1" xfId="0" applyNumberFormat="1" applyFill="1" applyBorder="1" applyAlignment="1">
      <alignment vertical="center"/>
    </xf>
    <xf numFmtId="0" fontId="0" fillId="4" borderId="0" xfId="0" applyFill="1" applyAlignment="1">
      <alignment vertical="center"/>
    </xf>
    <xf numFmtId="0" fontId="0" fillId="4" borderId="0" xfId="0" applyNumberFormat="1" applyFill="1" applyAlignment="1">
      <alignment vertical="center"/>
    </xf>
    <xf numFmtId="181" fontId="0" fillId="0" borderId="0" xfId="0" applyNumberFormat="1"/>
    <xf numFmtId="179" fontId="0" fillId="0" borderId="0" xfId="2" applyNumberFormat="1" applyFont="1" applyBorder="1" applyAlignment="1">
      <alignment vertical="center"/>
    </xf>
    <xf numFmtId="179" fontId="0" fillId="0" borderId="0" xfId="2" applyNumberFormat="1" applyFont="1" applyAlignment="1">
      <alignment vertical="center"/>
    </xf>
    <xf numFmtId="0" fontId="0" fillId="5" borderId="0" xfId="0" applyFill="1" applyAlignment="1">
      <alignment vertical="center"/>
    </xf>
    <xf numFmtId="176" fontId="0" fillId="5" borderId="0" xfId="2" applyNumberFormat="1" applyFont="1" applyFill="1" applyBorder="1" applyAlignment="1">
      <alignment vertical="center"/>
    </xf>
    <xf numFmtId="176" fontId="0" fillId="5" borderId="0" xfId="0" applyNumberFormat="1" applyFill="1" applyAlignment="1">
      <alignment vertical="center"/>
    </xf>
    <xf numFmtId="182" fontId="0" fillId="0" borderId="0" xfId="0" applyNumberFormat="1" applyAlignment="1">
      <alignment horizontal="center" vertical="center"/>
    </xf>
    <xf numFmtId="0" fontId="8" fillId="6" borderId="0" xfId="0" applyNumberFormat="1" applyFont="1" applyFill="1" applyAlignment="1">
      <alignment vertical="center"/>
    </xf>
    <xf numFmtId="2" fontId="0" fillId="0" borderId="1" xfId="0" applyNumberFormat="1" applyBorder="1" applyAlignment="1">
      <alignment vertical="center"/>
    </xf>
    <xf numFmtId="0" fontId="9" fillId="0" borderId="0" xfId="0" applyFont="1"/>
    <xf numFmtId="177" fontId="0" fillId="0" borderId="0" xfId="0" applyNumberFormat="1" applyAlignment="1">
      <alignment shrinkToFit="1"/>
    </xf>
    <xf numFmtId="56" fontId="0" fillId="0" borderId="0" xfId="0" applyNumberFormat="1"/>
    <xf numFmtId="179" fontId="0" fillId="0" borderId="0" xfId="2" applyNumberFormat="1" applyFont="1" applyAlignment="1"/>
    <xf numFmtId="179" fontId="0" fillId="0" borderId="0" xfId="0" applyNumberFormat="1"/>
    <xf numFmtId="0" fontId="0" fillId="0" borderId="0" xfId="0" applyAlignment="1"/>
    <xf numFmtId="0" fontId="10" fillId="0" borderId="0" xfId="0" applyFont="1"/>
    <xf numFmtId="0" fontId="0" fillId="0" borderId="0" xfId="0" quotePrefix="1" applyAlignment="1">
      <alignment vertical="center"/>
    </xf>
    <xf numFmtId="0" fontId="0" fillId="7" borderId="0" xfId="0" applyFill="1"/>
    <xf numFmtId="0" fontId="0" fillId="7" borderId="0" xfId="0" applyFill="1" applyAlignment="1">
      <alignment vertical="center"/>
    </xf>
    <xf numFmtId="0" fontId="0" fillId="7" borderId="0" xfId="0" applyFill="1" applyAlignment="1">
      <alignment horizontal="left" vertical="center" indent="2"/>
    </xf>
    <xf numFmtId="0" fontId="11" fillId="7" borderId="0" xfId="0" applyFont="1" applyFill="1" applyAlignment="1">
      <alignment vertical="center"/>
    </xf>
    <xf numFmtId="0" fontId="0" fillId="0" borderId="0" xfId="0"/>
    <xf numFmtId="179" fontId="0" fillId="0" borderId="0" xfId="2" applyNumberFormat="1" applyFont="1" applyAlignment="1"/>
    <xf numFmtId="0" fontId="0" fillId="0" borderId="0" xfId="0" quotePrefix="1"/>
  </cellXfs>
  <cellStyles count="3">
    <cellStyle name="パーセント" xfId="2" builtinId="5"/>
    <cellStyle name="桁区切り" xfId="1" builtinId="6"/>
    <cellStyle name="標準" xfId="0" builtinId="0"/>
  </cellStyles>
  <dxfs count="4">
    <dxf>
      <font>
        <color rgb="FF9C0006"/>
      </font>
      <fill>
        <patternFill>
          <bgColor rgb="FFFFC7CE"/>
        </patternFill>
      </fill>
    </dxf>
    <dxf>
      <fill>
        <patternFill>
          <bgColor rgb="FF00FF00"/>
        </patternFill>
      </fill>
    </dxf>
    <dxf>
      <fill>
        <patternFill>
          <bgColor rgb="FF00FF00"/>
        </patternFill>
      </fill>
    </dxf>
    <dxf>
      <font>
        <color auto="1"/>
      </font>
      <fill>
        <patternFill>
          <bgColor rgb="FF00FF00"/>
        </patternFill>
      </fill>
    </dxf>
  </dxfs>
  <tableStyles count="0" defaultTableStyle="TableStyleMedium2" defaultPivotStyle="PivotStyleLight16"/>
  <colors>
    <mruColors>
      <color rgb="FF0000FF"/>
      <color rgb="FFFFF0C8"/>
      <color rgb="FF00FF00"/>
      <color rgb="FF66FF66"/>
      <color rgb="FFE6FFF0"/>
      <color rgb="FFFFFFDC"/>
      <color rgb="FF66FFFF"/>
      <color rgb="FFCCFFCC"/>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ロジスティック曲線による推移の推定</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1"/>
          <c:order val="0"/>
          <c:tx>
            <c:strRef>
              <c:f>'推移の推定(9.01)'!$C$51</c:f>
              <c:strCache>
                <c:ptCount val="1"/>
                <c:pt idx="0">
                  <c:v>実績推移</c:v>
                </c:pt>
              </c:strCache>
            </c:strRef>
          </c:tx>
          <c:spPr>
            <a:ln w="28575" cap="rnd">
              <a:solidFill>
                <a:schemeClr val="accent2"/>
              </a:solidFill>
              <a:round/>
            </a:ln>
            <a:effectLst/>
          </c:spPr>
          <c:marker>
            <c:symbol val="none"/>
          </c:marker>
          <c:cat>
            <c:numRef>
              <c:f>'推移の推定(9.01)'!$A$52:$A$150</c:f>
              <c:numCache>
                <c:formatCode>m"月"d"日"</c:formatCode>
                <c:ptCount val="99"/>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numCache>
            </c:numRef>
          </c:cat>
          <c:val>
            <c:numRef>
              <c:f>'推移の推定(9.01)'!$C$52:$C$189</c:f>
              <c:numCache>
                <c:formatCode>General</c:formatCode>
                <c:ptCount val="138"/>
                <c:pt idx="0">
                  <c:v>3</c:v>
                </c:pt>
                <c:pt idx="1">
                  <c:v>7</c:v>
                </c:pt>
                <c:pt idx="2">
                  <c:v>11</c:v>
                </c:pt>
                <c:pt idx="3">
                  <c:v>13</c:v>
                </c:pt>
                <c:pt idx="4">
                  <c:v>19</c:v>
                </c:pt>
                <c:pt idx="5">
                  <c:v>22</c:v>
                </c:pt>
                <c:pt idx="6">
                  <c:v>22</c:v>
                </c:pt>
                <c:pt idx="7">
                  <c:v>22</c:v>
                </c:pt>
                <c:pt idx="8">
                  <c:v>24</c:v>
                </c:pt>
                <c:pt idx="9">
                  <c:v>25</c:v>
                </c:pt>
                <c:pt idx="10">
                  <c:v>27</c:v>
                </c:pt>
                <c:pt idx="11">
                  <c:v>29</c:v>
                </c:pt>
                <c:pt idx="12">
                  <c:v>34</c:v>
                </c:pt>
                <c:pt idx="13">
                  <c:v>41</c:v>
                </c:pt>
                <c:pt idx="14">
                  <c:v>46</c:v>
                </c:pt>
                <c:pt idx="15">
                  <c:v>56</c:v>
                </c:pt>
                <c:pt idx="16">
                  <c:v>64</c:v>
                </c:pt>
                <c:pt idx="17">
                  <c:v>75</c:v>
                </c:pt>
                <c:pt idx="18">
                  <c:v>92</c:v>
                </c:pt>
                <c:pt idx="19">
                  <c:v>98</c:v>
                </c:pt>
                <c:pt idx="20">
                  <c:v>106</c:v>
                </c:pt>
                <c:pt idx="21">
                  <c:v>118</c:v>
                </c:pt>
                <c:pt idx="22">
                  <c:v>128</c:v>
                </c:pt>
                <c:pt idx="23">
                  <c:v>158</c:v>
                </c:pt>
                <c:pt idx="24">
                  <c:v>180</c:v>
                </c:pt>
                <c:pt idx="25">
                  <c:v>208</c:v>
                </c:pt>
                <c:pt idx="26">
                  <c:v>240</c:v>
                </c:pt>
                <c:pt idx="27">
                  <c:v>258</c:v>
                </c:pt>
                <c:pt idx="28">
                  <c:v>278</c:v>
                </c:pt>
                <c:pt idx="29">
                  <c:v>339</c:v>
                </c:pt>
                <c:pt idx="30">
                  <c:v>405</c:v>
                </c:pt>
                <c:pt idx="31">
                  <c:v>458</c:v>
                </c:pt>
                <c:pt idx="32">
                  <c:v>544</c:v>
                </c:pt>
                <c:pt idx="33">
                  <c:v>633</c:v>
                </c:pt>
                <c:pt idx="34">
                  <c:v>682</c:v>
                </c:pt>
                <c:pt idx="35">
                  <c:v>754</c:v>
                </c:pt>
                <c:pt idx="36">
                  <c:v>875</c:v>
                </c:pt>
                <c:pt idx="37">
                  <c:v>979</c:v>
                </c:pt>
                <c:pt idx="38">
                  <c:v>1128</c:v>
                </c:pt>
                <c:pt idx="39">
                  <c:v>1260</c:v>
                </c:pt>
                <c:pt idx="40">
                  <c:v>1401</c:v>
                </c:pt>
                <c:pt idx="41">
                  <c:v>1488</c:v>
                </c:pt>
                <c:pt idx="42">
                  <c:v>1643</c:v>
                </c:pt>
                <c:pt idx="43">
                  <c:v>1864</c:v>
                </c:pt>
                <c:pt idx="44">
                  <c:v>2054</c:v>
                </c:pt>
                <c:pt idx="45">
                  <c:v>2270</c:v>
                </c:pt>
                <c:pt idx="46">
                  <c:v>2465</c:v>
                </c:pt>
                <c:pt idx="47">
                  <c:v>2659</c:v>
                </c:pt>
                <c:pt idx="48">
                  <c:v>2740</c:v>
                </c:pt>
                <c:pt idx="49">
                  <c:v>2933</c:v>
                </c:pt>
                <c:pt idx="50">
                  <c:v>3129</c:v>
                </c:pt>
                <c:pt idx="51">
                  <c:v>3354</c:v>
                </c:pt>
                <c:pt idx="52">
                  <c:v>3609</c:v>
                </c:pt>
                <c:pt idx="53">
                  <c:v>3787</c:v>
                </c:pt>
                <c:pt idx="54">
                  <c:v>3982</c:v>
                </c:pt>
                <c:pt idx="55">
                  <c:v>4105</c:v>
                </c:pt>
                <c:pt idx="56">
                  <c:v>4207</c:v>
                </c:pt>
                <c:pt idx="57">
                  <c:v>4391</c:v>
                </c:pt>
                <c:pt idx="58">
                  <c:v>4568</c:v>
                </c:pt>
                <c:pt idx="59">
                  <c:v>4760</c:v>
                </c:pt>
                <c:pt idx="60">
                  <c:v>4911</c:v>
                </c:pt>
                <c:pt idx="61">
                  <c:v>5058</c:v>
                </c:pt>
                <c:pt idx="62">
                  <c:v>5129</c:v>
                </c:pt>
                <c:pt idx="63">
                  <c:v>5314</c:v>
                </c:pt>
                <c:pt idx="64">
                  <c:v>5501</c:v>
                </c:pt>
                <c:pt idx="65">
                  <c:v>5633</c:v>
                </c:pt>
                <c:pt idx="66">
                  <c:v>5799</c:v>
                </c:pt>
                <c:pt idx="67">
                  <c:v>5933</c:v>
                </c:pt>
                <c:pt idx="68">
                  <c:v>6054</c:v>
                </c:pt>
                <c:pt idx="69">
                  <c:v>6114</c:v>
                </c:pt>
                <c:pt idx="70">
                  <c:v>6233</c:v>
                </c:pt>
                <c:pt idx="71">
                  <c:v>6352</c:v>
                </c:pt>
                <c:pt idx="72">
                  <c:v>6446</c:v>
                </c:pt>
                <c:pt idx="73">
                  <c:v>6552</c:v>
                </c:pt>
                <c:pt idx="74">
                  <c:v>6642</c:v>
                </c:pt>
                <c:pt idx="75">
                  <c:v>6704</c:v>
                </c:pt>
                <c:pt idx="76">
                  <c:v>6757</c:v>
                </c:pt>
                <c:pt idx="77">
                  <c:v>6871</c:v>
                </c:pt>
              </c:numCache>
            </c:numRef>
          </c:val>
          <c:smooth val="0"/>
          <c:extLst>
            <c:ext xmlns:c16="http://schemas.microsoft.com/office/drawing/2014/chart" uri="{C3380CC4-5D6E-409C-BE32-E72D297353CC}">
              <c16:uniqueId val="{00000000-A343-4932-B472-3FFD849328F5}"/>
            </c:ext>
          </c:extLst>
        </c:ser>
        <c:ser>
          <c:idx val="2"/>
          <c:order val="1"/>
          <c:tx>
            <c:strRef>
              <c:f>'推移の推定(9.01)'!$D$51</c:f>
              <c:strCache>
                <c:ptCount val="1"/>
                <c:pt idx="0">
                  <c:v>推定Y1(γ=7200)</c:v>
                </c:pt>
              </c:strCache>
            </c:strRef>
          </c:tx>
          <c:spPr>
            <a:ln w="28575" cap="rnd">
              <a:solidFill>
                <a:schemeClr val="accent3"/>
              </a:solidFill>
              <a:round/>
            </a:ln>
            <a:effectLst/>
          </c:spPr>
          <c:marker>
            <c:symbol val="none"/>
          </c:marker>
          <c:cat>
            <c:numRef>
              <c:f>'推移の推定(9.01)'!$A$52:$A$150</c:f>
              <c:numCache>
                <c:formatCode>m"月"d"日"</c:formatCode>
                <c:ptCount val="99"/>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numCache>
            </c:numRef>
          </c:cat>
          <c:val>
            <c:numRef>
              <c:f>'推移の推定(9.01)'!$D$52:$D$189</c:f>
              <c:numCache>
                <c:formatCode>0.0</c:formatCode>
                <c:ptCount val="138"/>
                <c:pt idx="0">
                  <c:v>9.0488611200146369</c:v>
                </c:pt>
                <c:pt idx="1">
                  <c:v>10.255176396506222</c:v>
                </c:pt>
                <c:pt idx="2">
                  <c:v>11.622047198372835</c:v>
                </c:pt>
                <c:pt idx="3">
                  <c:v>13.170768915810699</c:v>
                </c:pt>
                <c:pt idx="4">
                  <c:v>14.925440476701676</c:v>
                </c:pt>
                <c:pt idx="5">
                  <c:v>16.913327467550936</c:v>
                </c:pt>
                <c:pt idx="6">
                  <c:v>19.165270588109479</c:v>
                </c:pt>
                <c:pt idx="7">
                  <c:v>21.71614461178077</c:v>
                </c:pt>
                <c:pt idx="8">
                  <c:v>24.605373470664297</c:v>
                </c:pt>
                <c:pt idx="9">
                  <c:v>27.877507524173019</c:v>
                </c:pt>
                <c:pt idx="10">
                  <c:v>31.582869485188645</c:v>
                </c:pt>
                <c:pt idx="11">
                  <c:v>35.778275842471615</c:v>
                </c:pt>
                <c:pt idx="12">
                  <c:v>40.527840898590178</c:v>
                </c:pt>
                <c:pt idx="13">
                  <c:v>45.903870694024754</c:v>
                </c:pt>
                <c:pt idx="14">
                  <c:v>51.987854051586041</c:v>
                </c:pt>
                <c:pt idx="15">
                  <c:v>58.871557675008049</c:v>
                </c:pt>
                <c:pt idx="16">
                  <c:v>66.658231574763903</c:v>
                </c:pt>
                <c:pt idx="17">
                  <c:v>75.463929950738731</c:v>
                </c:pt>
                <c:pt idx="18">
                  <c:v>85.418950883269133</c:v>
                </c:pt>
                <c:pt idx="19">
                  <c:v>96.669395584088363</c:v>
                </c:pt>
                <c:pt idx="20">
                  <c:v>109.37884430994298</c:v>
                </c:pt>
                <c:pt idx="21">
                  <c:v>123.73014107332331</c:v>
                </c:pt>
                <c:pt idx="22">
                  <c:v>139.92727268017862</c:v>
                </c:pt>
                <c:pt idx="23">
                  <c:v>158.19731902217956</c:v>
                </c:pt>
                <c:pt idx="24">
                  <c:v>178.79244055130999</c:v>
                </c:pt>
                <c:pt idx="25">
                  <c:v>201.99185504423968</c:v>
                </c:pt>
                <c:pt idx="26">
                  <c:v>228.10373870368679</c:v>
                </c:pt>
                <c:pt idx="27">
                  <c:v>257.46696597227981</c:v>
                </c:pt>
                <c:pt idx="28">
                  <c:v>290.45257789450466</c:v>
                </c:pt>
                <c:pt idx="29">
                  <c:v>327.46484040845371</c:v>
                </c:pt>
                <c:pt idx="30">
                  <c:v>368.94172187840019</c:v>
                </c:pt>
                <c:pt idx="31">
                  <c:v>415.35458430362604</c:v>
                </c:pt>
                <c:pt idx="32">
                  <c:v>467.20684649775887</c:v>
                </c:pt>
                <c:pt idx="33">
                  <c:v>525.03134263861614</c:v>
                </c:pt>
                <c:pt idx="34">
                  <c:v>589.38606968579575</c:v>
                </c:pt>
                <c:pt idx="35">
                  <c:v>660.84799746114754</c:v>
                </c:pt>
                <c:pt idx="36">
                  <c:v>740.00461250074943</c:v>
                </c:pt>
                <c:pt idx="37">
                  <c:v>827.44288949162819</c:v>
                </c:pt>
                <c:pt idx="38">
                  <c:v>923.73544178068209</c:v>
                </c:pt>
                <c:pt idx="39">
                  <c:v>1029.4237050539748</c:v>
                </c:pt>
                <c:pt idx="40">
                  <c:v>1144.9981647761147</c:v>
                </c:pt>
                <c:pt idx="41">
                  <c:v>1270.8758541835145</c:v>
                </c:pt>
                <c:pt idx="42">
                  <c:v>1407.3756255342696</c:v>
                </c:pt>
                <c:pt idx="43">
                  <c:v>1554.6920239766903</c:v>
                </c:pt>
                <c:pt idx="44">
                  <c:v>1712.8689499675306</c:v>
                </c:pt>
                <c:pt idx="45">
                  <c:v>1881.7746480216736</c:v>
                </c:pt>
                <c:pt idx="46">
                  <c:v>2061.0798585458169</c:v>
                </c:pt>
                <c:pt idx="47">
                  <c:v>2250.2411574448251</c:v>
                </c:pt>
                <c:pt idx="48">
                  <c:v>2448.491524511408</c:v>
                </c:pt>
                <c:pt idx="49">
                  <c:v>2654.8399747480712</c:v>
                </c:pt>
                <c:pt idx="50">
                  <c:v>2868.0816279553819</c:v>
                </c:pt>
                <c:pt idx="51">
                  <c:v>3086.8188883331372</c:v>
                </c:pt>
                <c:pt idx="52">
                  <c:v>3309.4935090898921</c:v>
                </c:pt>
                <c:pt idx="53">
                  <c:v>3534.4283230126907</c:v>
                </c:pt>
                <c:pt idx="54">
                  <c:v>3759.8764575619134</c:v>
                </c:pt>
                <c:pt idx="55">
                  <c:v>3984.0750627925386</c:v>
                </c:pt>
                <c:pt idx="56">
                  <c:v>4205.3000865165559</c:v>
                </c:pt>
                <c:pt idx="57">
                  <c:v>4421.9185147290655</c:v>
                </c:pt>
                <c:pt idx="58">
                  <c:v>4632.4347758945105</c:v>
                </c:pt>
                <c:pt idx="59">
                  <c:v>4835.5286385170175</c:v>
                </c:pt>
                <c:pt idx="60">
                  <c:v>5030.0828104311267</c:v>
                </c:pt>
                <c:pt idx="61">
                  <c:v>5215.199440905777</c:v>
                </c:pt>
                <c:pt idx="62">
                  <c:v>5390.205694154336</c:v>
                </c:pt>
                <c:pt idx="63">
                  <c:v>5554.6493879976861</c:v>
                </c:pt>
                <c:pt idx="64">
                  <c:v>5708.286296187217</c:v>
                </c:pt>
                <c:pt idx="65">
                  <c:v>5851.0610648012753</c:v>
                </c:pt>
                <c:pt idx="66">
                  <c:v>5983.0838014462643</c:v>
                </c:pt>
                <c:pt idx="67">
                  <c:v>6104.6043007546723</c:v>
                </c:pt>
                <c:pt idx="68">
                  <c:v>6215.9856278123343</c:v>
                </c:pt>
                <c:pt idx="69">
                  <c:v>6317.6784534175231</c:v>
                </c:pt>
                <c:pt idx="70">
                  <c:v>6410.1971761278701</c:v>
                </c:pt>
                <c:pt idx="71">
                  <c:v>6494.0985186034131</c:v>
                </c:pt>
                <c:pt idx="72">
                  <c:v>6569.9629785425295</c:v>
                </c:pt>
                <c:pt idx="73">
                  <c:v>6638.3792630838288</c:v>
                </c:pt>
                <c:pt idx="74">
                  <c:v>6699.9316447375822</c:v>
                </c:pt>
                <c:pt idx="75">
                  <c:v>6755.1900439135561</c:v>
                </c:pt>
                <c:pt idx="76">
                  <c:v>6804.7025604955033</c:v>
                </c:pt>
                <c:pt idx="77">
                  <c:v>6848.9901350894033</c:v>
                </c:pt>
                <c:pt idx="78">
                  <c:v>6888.5430096038435</c:v>
                </c:pt>
                <c:pt idx="79">
                  <c:v>6923.8186675623101</c:v>
                </c:pt>
                <c:pt idx="80">
                  <c:v>6955.2409592537188</c:v>
                </c:pt>
                <c:pt idx="81">
                  <c:v>6983.2001493644493</c:v>
                </c:pt>
                <c:pt idx="82">
                  <c:v>7008.0536605300949</c:v>
                </c:pt>
                <c:pt idx="83">
                  <c:v>7030.1273221005804</c:v>
                </c:pt>
                <c:pt idx="84">
                  <c:v>7049.716967254054</c:v>
                </c:pt>
                <c:pt idx="85">
                  <c:v>7067.0902522167808</c:v>
                </c:pt>
                <c:pt idx="86">
                  <c:v>7082.4885981749576</c:v>
                </c:pt>
                <c:pt idx="87">
                  <c:v>7096.1291793650889</c:v>
                </c:pt>
                <c:pt idx="88">
                  <c:v>7108.2068999501053</c:v>
                </c:pt>
                <c:pt idx="89">
                  <c:v>7118.8963179434268</c:v>
                </c:pt>
                <c:pt idx="90">
                  <c:v>7128.3534870310195</c:v>
                </c:pt>
                <c:pt idx="91">
                  <c:v>7136.7176970872997</c:v>
                </c:pt>
                <c:pt idx="92">
                  <c:v>7144.1131019002141</c:v>
                </c:pt>
                <c:pt idx="93">
                  <c:v>7150.6502284991548</c:v>
                </c:pt>
                <c:pt idx="94">
                  <c:v>7156.4273668595297</c:v>
                </c:pt>
                <c:pt idx="95">
                  <c:v>7161.5318419372743</c:v>
                </c:pt>
                <c:pt idx="96">
                  <c:v>7166.0411722173867</c:v>
                </c:pt>
                <c:pt idx="97">
                  <c:v>7170.0241204524154</c:v>
                </c:pt>
                <c:pt idx="98">
                  <c:v>7173.5416431915755</c:v>
                </c:pt>
                <c:pt idx="99">
                  <c:v>7176.6477461978047</c:v>
                </c:pt>
                <c:pt idx="100">
                  <c:v>7179.3902530294909</c:v>
                </c:pt>
                <c:pt idx="101">
                  <c:v>7181.8114940132873</c:v>
                </c:pt>
                <c:pt idx="102">
                  <c:v>7183.9489226227215</c:v>
                </c:pt>
                <c:pt idx="103">
                  <c:v>7185.8356659567244</c:v>
                </c:pt>
                <c:pt idx="104">
                  <c:v>7187.5010156228345</c:v>
                </c:pt>
                <c:pt idx="105">
                  <c:v>7188.9708649016793</c:v>
                </c:pt>
                <c:pt idx="106">
                  <c:v>7190.2680976245738</c:v>
                </c:pt>
                <c:pt idx="107">
                  <c:v>7191.4129337506492</c:v>
                </c:pt>
                <c:pt idx="108">
                  <c:v>7192.4232361951827</c:v>
                </c:pt>
                <c:pt idx="109">
                  <c:v>7193.3147830443168</c:v>
                </c:pt>
                <c:pt idx="110">
                  <c:v>7194.1015088979557</c:v>
                </c:pt>
                <c:pt idx="111">
                  <c:v>7194.7957187153006</c:v>
                </c:pt>
                <c:pt idx="112">
                  <c:v>7195.4082771973772</c:v>
                </c:pt>
                <c:pt idx="113">
                  <c:v>7195.9487764283731</c:v>
                </c:pt>
                <c:pt idx="114">
                  <c:v>7196.4256842120767</c:v>
                </c:pt>
                <c:pt idx="115">
                  <c:v>7196.846475280111</c:v>
                </c:pt>
                <c:pt idx="116">
                  <c:v>7197.2177473136662</c:v>
                </c:pt>
                <c:pt idx="117">
                  <c:v>7197.5453235083951</c:v>
                </c:pt>
                <c:pt idx="118">
                  <c:v>7197.8343432214479</c:v>
                </c:pt>
                <c:pt idx="119">
                  <c:v>7198.0893420684761</c:v>
                </c:pt>
                <c:pt idx="120">
                  <c:v>7198.314322685279</c:v>
                </c:pt>
                <c:pt idx="121">
                  <c:v>7198.5128172318255</c:v>
                </c:pt>
                <c:pt idx="122">
                  <c:v>7198.6879425943071</c:v>
                </c:pt>
                <c:pt idx="123">
                  <c:v>7198.8424491320166</c:v>
                </c:pt>
                <c:pt idx="124">
                  <c:v>7198.9787637190793</c:v>
                </c:pt>
                <c:pt idx="125">
                  <c:v>7199.0990277449346</c:v>
                </c:pt>
                <c:pt idx="126">
                  <c:v>7199.2051306611465</c:v>
                </c:pt>
                <c:pt idx="127">
                  <c:v>7199.2987395941691</c:v>
                </c:pt>
                <c:pt idx="128">
                  <c:v>7199.381325483675</c:v>
                </c:pt>
                <c:pt idx="129">
                  <c:v>7199.4541861527077</c:v>
                </c:pt>
                <c:pt idx="130">
                  <c:v>7199.5184666687219</c:v>
                </c:pt>
                <c:pt idx="131">
                  <c:v>7199.5751773128086</c:v>
                </c:pt>
                <c:pt idx="132">
                  <c:v>7199.6252094374213</c:v>
                </c:pt>
                <c:pt idx="133">
                  <c:v>7199.6693494602114</c:v>
                </c:pt>
                <c:pt idx="134">
                  <c:v>7199.7082912126471</c:v>
                </c:pt>
                <c:pt idx="135">
                  <c:v>7199.7426468365447</c:v>
                </c:pt>
                <c:pt idx="136">
                  <c:v>7199.7729563990151</c:v>
                </c:pt>
                <c:pt idx="137">
                  <c:v>7199.7996963763826</c:v>
                </c:pt>
              </c:numCache>
            </c:numRef>
          </c:val>
          <c:smooth val="0"/>
          <c:extLst>
            <c:ext xmlns:c16="http://schemas.microsoft.com/office/drawing/2014/chart" uri="{C3380CC4-5D6E-409C-BE32-E72D297353CC}">
              <c16:uniqueId val="{00000001-A343-4932-B472-3FFD849328F5}"/>
            </c:ext>
          </c:extLst>
        </c:ser>
        <c:ser>
          <c:idx val="3"/>
          <c:order val="2"/>
          <c:tx>
            <c:strRef>
              <c:f>'推移の推定(9.01)'!$E$51</c:f>
              <c:strCache>
                <c:ptCount val="1"/>
                <c:pt idx="0">
                  <c:v>推定Y2(γ=7200)</c:v>
                </c:pt>
              </c:strCache>
            </c:strRef>
          </c:tx>
          <c:spPr>
            <a:ln w="28575" cap="rnd">
              <a:solidFill>
                <a:schemeClr val="accent4"/>
              </a:solidFill>
              <a:round/>
            </a:ln>
            <a:effectLst/>
          </c:spPr>
          <c:marker>
            <c:symbol val="none"/>
          </c:marker>
          <c:cat>
            <c:numRef>
              <c:f>'推移の推定(9.01)'!$A$52:$A$150</c:f>
              <c:numCache>
                <c:formatCode>m"月"d"日"</c:formatCode>
                <c:ptCount val="99"/>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numCache>
            </c:numRef>
          </c:cat>
          <c:val>
            <c:numRef>
              <c:f>'推移の推定(9.01)'!$E$52:$E$189</c:f>
              <c:numCache>
                <c:formatCode>0.0</c:formatCode>
                <c:ptCount val="138"/>
                <c:pt idx="0">
                  <c:v>9.0488611200146369</c:v>
                </c:pt>
                <c:pt idx="1">
                  <c:v>10.255176396506222</c:v>
                </c:pt>
                <c:pt idx="2">
                  <c:v>11.622047198372835</c:v>
                </c:pt>
                <c:pt idx="3">
                  <c:v>13.170768915810699</c:v>
                </c:pt>
                <c:pt idx="4">
                  <c:v>14.925440476701676</c:v>
                </c:pt>
                <c:pt idx="5">
                  <c:v>16.913327467550936</c:v>
                </c:pt>
                <c:pt idx="6">
                  <c:v>19.165270588109479</c:v>
                </c:pt>
                <c:pt idx="7">
                  <c:v>21.71614461178077</c:v>
                </c:pt>
                <c:pt idx="8">
                  <c:v>24.605373470664297</c:v>
                </c:pt>
                <c:pt idx="9">
                  <c:v>27.877507524173019</c:v>
                </c:pt>
                <c:pt idx="10">
                  <c:v>31.582869485188645</c:v>
                </c:pt>
                <c:pt idx="11">
                  <c:v>35.778275842471615</c:v>
                </c:pt>
                <c:pt idx="12">
                  <c:v>40.527840898590178</c:v>
                </c:pt>
                <c:pt idx="13">
                  <c:v>45.903870694024754</c:v>
                </c:pt>
                <c:pt idx="14">
                  <c:v>51.987854051586041</c:v>
                </c:pt>
                <c:pt idx="15">
                  <c:v>58.871557675008049</c:v>
                </c:pt>
                <c:pt idx="16">
                  <c:v>66.658231574763903</c:v>
                </c:pt>
                <c:pt idx="17">
                  <c:v>75.463929950738731</c:v>
                </c:pt>
                <c:pt idx="18">
                  <c:v>85.418950883269133</c:v>
                </c:pt>
                <c:pt idx="19">
                  <c:v>96.669395584088363</c:v>
                </c:pt>
                <c:pt idx="20">
                  <c:v>109.37884430994298</c:v>
                </c:pt>
                <c:pt idx="21">
                  <c:v>123.73014107332331</c:v>
                </c:pt>
                <c:pt idx="22">
                  <c:v>139.92727268017862</c:v>
                </c:pt>
                <c:pt idx="23">
                  <c:v>158.19731902217956</c:v>
                </c:pt>
                <c:pt idx="24">
                  <c:v>178.79244055130999</c:v>
                </c:pt>
                <c:pt idx="25">
                  <c:v>201.99185504423968</c:v>
                </c:pt>
                <c:pt idx="26">
                  <c:v>228.10373870368679</c:v>
                </c:pt>
                <c:pt idx="27">
                  <c:v>257.46696597227981</c:v>
                </c:pt>
                <c:pt idx="28">
                  <c:v>290.45257789450466</c:v>
                </c:pt>
                <c:pt idx="29">
                  <c:v>327.46484040845371</c:v>
                </c:pt>
                <c:pt idx="30">
                  <c:v>368.94172187840019</c:v>
                </c:pt>
                <c:pt idx="31">
                  <c:v>415.35458430362604</c:v>
                </c:pt>
                <c:pt idx="32">
                  <c:v>467.20684649775887</c:v>
                </c:pt>
                <c:pt idx="33">
                  <c:v>525.03134263861614</c:v>
                </c:pt>
                <c:pt idx="34">
                  <c:v>589.38606968579575</c:v>
                </c:pt>
                <c:pt idx="35">
                  <c:v>660.84799746114754</c:v>
                </c:pt>
                <c:pt idx="36">
                  <c:v>740.00461250074943</c:v>
                </c:pt>
                <c:pt idx="37">
                  <c:v>827.44288949162819</c:v>
                </c:pt>
                <c:pt idx="38">
                  <c:v>923.73544178068209</c:v>
                </c:pt>
                <c:pt idx="39">
                  <c:v>1029.4237050539748</c:v>
                </c:pt>
                <c:pt idx="40">
                  <c:v>1144.9981647761147</c:v>
                </c:pt>
                <c:pt idx="41">
                  <c:v>1270.8758541835145</c:v>
                </c:pt>
                <c:pt idx="42">
                  <c:v>1407.3756255342696</c:v>
                </c:pt>
                <c:pt idx="43">
                  <c:v>1554.6920239766903</c:v>
                </c:pt>
                <c:pt idx="44">
                  <c:v>1712.8689499675306</c:v>
                </c:pt>
                <c:pt idx="45">
                  <c:v>1881.7746480216736</c:v>
                </c:pt>
                <c:pt idx="46">
                  <c:v>2061.0798585458169</c:v>
                </c:pt>
                <c:pt idx="47">
                  <c:v>2250.2411574448251</c:v>
                </c:pt>
                <c:pt idx="48">
                  <c:v>2448.491524511408</c:v>
                </c:pt>
                <c:pt idx="49">
                  <c:v>2654.8399747480712</c:v>
                </c:pt>
                <c:pt idx="50">
                  <c:v>2868.0816279553819</c:v>
                </c:pt>
                <c:pt idx="51">
                  <c:v>3086.8188883331372</c:v>
                </c:pt>
                <c:pt idx="52">
                  <c:v>3309.4935090898921</c:v>
                </c:pt>
                <c:pt idx="53">
                  <c:v>3534.4283230126907</c:v>
                </c:pt>
                <c:pt idx="54">
                  <c:v>3759.8764575619134</c:v>
                </c:pt>
                <c:pt idx="55">
                  <c:v>3984.0750627925386</c:v>
                </c:pt>
                <c:pt idx="56">
                  <c:v>4205.3000865165559</c:v>
                </c:pt>
                <c:pt idx="57">
                  <c:v>4421.9185147290655</c:v>
                </c:pt>
                <c:pt idx="58">
                  <c:v>4632.4347758945105</c:v>
                </c:pt>
                <c:pt idx="59">
                  <c:v>4835.5286385170175</c:v>
                </c:pt>
                <c:pt idx="60">
                  <c:v>5030.0828104311267</c:v>
                </c:pt>
                <c:pt idx="61">
                  <c:v>5215.199440905777</c:v>
                </c:pt>
                <c:pt idx="62">
                  <c:v>5390.205694154336</c:v>
                </c:pt>
                <c:pt idx="63">
                  <c:v>5554.6493879976861</c:v>
                </c:pt>
                <c:pt idx="64">
                  <c:v>5708.286296187217</c:v>
                </c:pt>
                <c:pt idx="65">
                  <c:v>5851.0610648012753</c:v>
                </c:pt>
                <c:pt idx="66">
                  <c:v>5983.0838014462643</c:v>
                </c:pt>
                <c:pt idx="67">
                  <c:v>6104.6043007546723</c:v>
                </c:pt>
                <c:pt idx="68">
                  <c:v>6215.9856278123343</c:v>
                </c:pt>
                <c:pt idx="69">
                  <c:v>6317.6784534175231</c:v>
                </c:pt>
                <c:pt idx="70">
                  <c:v>6410.1971761278701</c:v>
                </c:pt>
                <c:pt idx="71">
                  <c:v>6494.0985186034131</c:v>
                </c:pt>
                <c:pt idx="72">
                  <c:v>6569.9629785425295</c:v>
                </c:pt>
                <c:pt idx="73">
                  <c:v>6638.3792630838288</c:v>
                </c:pt>
                <c:pt idx="74">
                  <c:v>6699.9316447375822</c:v>
                </c:pt>
                <c:pt idx="75">
                  <c:v>6755.1900439135561</c:v>
                </c:pt>
                <c:pt idx="76">
                  <c:v>6804.7025604955033</c:v>
                </c:pt>
                <c:pt idx="77">
                  <c:v>6848.9901350894033</c:v>
                </c:pt>
                <c:pt idx="78">
                  <c:v>6888.5430096038435</c:v>
                </c:pt>
                <c:pt idx="79">
                  <c:v>6923.8186675623101</c:v>
                </c:pt>
                <c:pt idx="80">
                  <c:v>6955.2409592537188</c:v>
                </c:pt>
                <c:pt idx="81">
                  <c:v>6983.2001493644493</c:v>
                </c:pt>
                <c:pt idx="82">
                  <c:v>7008.0536605300949</c:v>
                </c:pt>
                <c:pt idx="83">
                  <c:v>7030.1273221005804</c:v>
                </c:pt>
                <c:pt idx="84">
                  <c:v>7049.716967254054</c:v>
                </c:pt>
                <c:pt idx="85">
                  <c:v>7067.0902522167808</c:v>
                </c:pt>
                <c:pt idx="86">
                  <c:v>7082.4885981749576</c:v>
                </c:pt>
                <c:pt idx="87">
                  <c:v>7096.1291793650889</c:v>
                </c:pt>
                <c:pt idx="88">
                  <c:v>7108.2068999501053</c:v>
                </c:pt>
                <c:pt idx="89">
                  <c:v>7118.8963179434268</c:v>
                </c:pt>
                <c:pt idx="90">
                  <c:v>7128.3534870310195</c:v>
                </c:pt>
                <c:pt idx="91">
                  <c:v>7136.7176970872997</c:v>
                </c:pt>
                <c:pt idx="92">
                  <c:v>7144.1131019002141</c:v>
                </c:pt>
                <c:pt idx="93">
                  <c:v>7150.6502284991548</c:v>
                </c:pt>
                <c:pt idx="94">
                  <c:v>7156.4273668595297</c:v>
                </c:pt>
                <c:pt idx="95">
                  <c:v>7161.5318419372743</c:v>
                </c:pt>
                <c:pt idx="96">
                  <c:v>7166.0411722173867</c:v>
                </c:pt>
                <c:pt idx="97">
                  <c:v>7170.0241204524154</c:v>
                </c:pt>
                <c:pt idx="98">
                  <c:v>7173.5416431915755</c:v>
                </c:pt>
                <c:pt idx="99">
                  <c:v>7176.6477461978047</c:v>
                </c:pt>
                <c:pt idx="100">
                  <c:v>7179.3902530294909</c:v>
                </c:pt>
                <c:pt idx="101">
                  <c:v>7181.8114940132873</c:v>
                </c:pt>
                <c:pt idx="102">
                  <c:v>7183.9489226227215</c:v>
                </c:pt>
                <c:pt idx="103">
                  <c:v>7185.8356659567244</c:v>
                </c:pt>
                <c:pt idx="104">
                  <c:v>7187.5010156228345</c:v>
                </c:pt>
                <c:pt idx="105">
                  <c:v>7188.9708649016793</c:v>
                </c:pt>
                <c:pt idx="106">
                  <c:v>7190.2680976245738</c:v>
                </c:pt>
                <c:pt idx="107">
                  <c:v>7191.4129337506492</c:v>
                </c:pt>
                <c:pt idx="108">
                  <c:v>7192.4232361951827</c:v>
                </c:pt>
                <c:pt idx="109">
                  <c:v>7193.3147830443168</c:v>
                </c:pt>
                <c:pt idx="110">
                  <c:v>7194.1015088979557</c:v>
                </c:pt>
                <c:pt idx="111">
                  <c:v>7194.7957187153006</c:v>
                </c:pt>
                <c:pt idx="112">
                  <c:v>7195.4082771973772</c:v>
                </c:pt>
                <c:pt idx="113">
                  <c:v>7195.9487764283731</c:v>
                </c:pt>
                <c:pt idx="114">
                  <c:v>7196.4256842120767</c:v>
                </c:pt>
                <c:pt idx="115">
                  <c:v>7196.846475280111</c:v>
                </c:pt>
                <c:pt idx="116">
                  <c:v>7197.2177473136662</c:v>
                </c:pt>
                <c:pt idx="117">
                  <c:v>7197.5453235083951</c:v>
                </c:pt>
                <c:pt idx="118">
                  <c:v>7197.8343432214479</c:v>
                </c:pt>
                <c:pt idx="119">
                  <c:v>7198.0893420684761</c:v>
                </c:pt>
                <c:pt idx="120">
                  <c:v>7198.314322685279</c:v>
                </c:pt>
                <c:pt idx="121">
                  <c:v>7198.5128172318255</c:v>
                </c:pt>
                <c:pt idx="122">
                  <c:v>7198.6879425943071</c:v>
                </c:pt>
                <c:pt idx="123">
                  <c:v>7198.8424491320166</c:v>
                </c:pt>
                <c:pt idx="124">
                  <c:v>7198.9787637190793</c:v>
                </c:pt>
                <c:pt idx="125">
                  <c:v>7199.0990277449346</c:v>
                </c:pt>
                <c:pt idx="126">
                  <c:v>7199.2051306611465</c:v>
                </c:pt>
                <c:pt idx="127">
                  <c:v>7199.2987395941691</c:v>
                </c:pt>
                <c:pt idx="128">
                  <c:v>7199.381325483675</c:v>
                </c:pt>
                <c:pt idx="129">
                  <c:v>7199.4541861527077</c:v>
                </c:pt>
                <c:pt idx="130">
                  <c:v>7199.5184666687219</c:v>
                </c:pt>
                <c:pt idx="131">
                  <c:v>7199.5751773128086</c:v>
                </c:pt>
                <c:pt idx="132">
                  <c:v>7199.6252094374213</c:v>
                </c:pt>
                <c:pt idx="133">
                  <c:v>7199.6693494602114</c:v>
                </c:pt>
                <c:pt idx="134">
                  <c:v>7199.7082912126471</c:v>
                </c:pt>
                <c:pt idx="135">
                  <c:v>7199.7426468365447</c:v>
                </c:pt>
                <c:pt idx="136">
                  <c:v>7199.7729563990151</c:v>
                </c:pt>
                <c:pt idx="137">
                  <c:v>7199.7996963763826</c:v>
                </c:pt>
              </c:numCache>
            </c:numRef>
          </c:val>
          <c:smooth val="0"/>
          <c:extLst>
            <c:ext xmlns:c16="http://schemas.microsoft.com/office/drawing/2014/chart" uri="{C3380CC4-5D6E-409C-BE32-E72D297353CC}">
              <c16:uniqueId val="{00000002-A343-4932-B472-3FFD849328F5}"/>
            </c:ext>
          </c:extLst>
        </c:ser>
        <c:ser>
          <c:idx val="4"/>
          <c:order val="3"/>
          <c:tx>
            <c:strRef>
              <c:f>'推移の推定(9.01)'!$F$51</c:f>
              <c:strCache>
                <c:ptCount val="1"/>
                <c:pt idx="0">
                  <c:v>推定Y3(γ=7650)</c:v>
                </c:pt>
              </c:strCache>
            </c:strRef>
          </c:tx>
          <c:spPr>
            <a:ln w="28575" cap="rnd">
              <a:solidFill>
                <a:schemeClr val="accent5"/>
              </a:solidFill>
              <a:round/>
            </a:ln>
            <a:effectLst/>
          </c:spPr>
          <c:marker>
            <c:symbol val="none"/>
          </c:marker>
          <c:cat>
            <c:numRef>
              <c:f>'推移の推定(9.01)'!$A$52:$A$150</c:f>
              <c:numCache>
                <c:formatCode>m"月"d"日"</c:formatCode>
                <c:ptCount val="99"/>
                <c:pt idx="0">
                  <c:v>43998</c:v>
                </c:pt>
                <c:pt idx="1">
                  <c:v>43999</c:v>
                </c:pt>
                <c:pt idx="2">
                  <c:v>44000</c:v>
                </c:pt>
                <c:pt idx="3">
                  <c:v>44001</c:v>
                </c:pt>
                <c:pt idx="4">
                  <c:v>44002</c:v>
                </c:pt>
                <c:pt idx="5">
                  <c:v>44003</c:v>
                </c:pt>
                <c:pt idx="6">
                  <c:v>44004</c:v>
                </c:pt>
                <c:pt idx="7">
                  <c:v>44005</c:v>
                </c:pt>
                <c:pt idx="8">
                  <c:v>44006</c:v>
                </c:pt>
                <c:pt idx="9">
                  <c:v>44007</c:v>
                </c:pt>
                <c:pt idx="10">
                  <c:v>44008</c:v>
                </c:pt>
                <c:pt idx="11">
                  <c:v>44009</c:v>
                </c:pt>
                <c:pt idx="12">
                  <c:v>44010</c:v>
                </c:pt>
                <c:pt idx="13">
                  <c:v>44011</c:v>
                </c:pt>
                <c:pt idx="14">
                  <c:v>44012</c:v>
                </c:pt>
                <c:pt idx="15">
                  <c:v>44013</c:v>
                </c:pt>
                <c:pt idx="16">
                  <c:v>44014</c:v>
                </c:pt>
                <c:pt idx="17">
                  <c:v>44015</c:v>
                </c:pt>
                <c:pt idx="18">
                  <c:v>44016</c:v>
                </c:pt>
                <c:pt idx="19">
                  <c:v>44017</c:v>
                </c:pt>
                <c:pt idx="20">
                  <c:v>44018</c:v>
                </c:pt>
                <c:pt idx="21">
                  <c:v>44019</c:v>
                </c:pt>
                <c:pt idx="22">
                  <c:v>44020</c:v>
                </c:pt>
                <c:pt idx="23">
                  <c:v>44021</c:v>
                </c:pt>
                <c:pt idx="24">
                  <c:v>44022</c:v>
                </c:pt>
                <c:pt idx="25">
                  <c:v>44023</c:v>
                </c:pt>
                <c:pt idx="26">
                  <c:v>44024</c:v>
                </c:pt>
                <c:pt idx="27">
                  <c:v>44025</c:v>
                </c:pt>
                <c:pt idx="28">
                  <c:v>44026</c:v>
                </c:pt>
                <c:pt idx="29">
                  <c:v>44027</c:v>
                </c:pt>
                <c:pt idx="30">
                  <c:v>44028</c:v>
                </c:pt>
                <c:pt idx="31">
                  <c:v>44029</c:v>
                </c:pt>
                <c:pt idx="32">
                  <c:v>44030</c:v>
                </c:pt>
                <c:pt idx="33">
                  <c:v>44031</c:v>
                </c:pt>
                <c:pt idx="34">
                  <c:v>44032</c:v>
                </c:pt>
                <c:pt idx="35">
                  <c:v>44033</c:v>
                </c:pt>
                <c:pt idx="36">
                  <c:v>44034</c:v>
                </c:pt>
                <c:pt idx="37">
                  <c:v>44035</c:v>
                </c:pt>
                <c:pt idx="38">
                  <c:v>44036</c:v>
                </c:pt>
                <c:pt idx="39">
                  <c:v>44037</c:v>
                </c:pt>
                <c:pt idx="40">
                  <c:v>44038</c:v>
                </c:pt>
                <c:pt idx="41">
                  <c:v>44039</c:v>
                </c:pt>
                <c:pt idx="42">
                  <c:v>44040</c:v>
                </c:pt>
                <c:pt idx="43">
                  <c:v>44041</c:v>
                </c:pt>
                <c:pt idx="44">
                  <c:v>44042</c:v>
                </c:pt>
                <c:pt idx="45">
                  <c:v>44043</c:v>
                </c:pt>
                <c:pt idx="46">
                  <c:v>44044</c:v>
                </c:pt>
                <c:pt idx="47">
                  <c:v>44045</c:v>
                </c:pt>
                <c:pt idx="48">
                  <c:v>44046</c:v>
                </c:pt>
                <c:pt idx="49">
                  <c:v>44047</c:v>
                </c:pt>
                <c:pt idx="50">
                  <c:v>44048</c:v>
                </c:pt>
                <c:pt idx="51">
                  <c:v>44049</c:v>
                </c:pt>
                <c:pt idx="52">
                  <c:v>44050</c:v>
                </c:pt>
                <c:pt idx="53">
                  <c:v>44051</c:v>
                </c:pt>
                <c:pt idx="54">
                  <c:v>44052</c:v>
                </c:pt>
                <c:pt idx="55">
                  <c:v>44053</c:v>
                </c:pt>
                <c:pt idx="56">
                  <c:v>44054</c:v>
                </c:pt>
                <c:pt idx="57">
                  <c:v>44055</c:v>
                </c:pt>
                <c:pt idx="58">
                  <c:v>44056</c:v>
                </c:pt>
                <c:pt idx="59">
                  <c:v>44057</c:v>
                </c:pt>
                <c:pt idx="60">
                  <c:v>44058</c:v>
                </c:pt>
                <c:pt idx="61">
                  <c:v>44059</c:v>
                </c:pt>
                <c:pt idx="62">
                  <c:v>44060</c:v>
                </c:pt>
                <c:pt idx="63">
                  <c:v>44061</c:v>
                </c:pt>
                <c:pt idx="64">
                  <c:v>44062</c:v>
                </c:pt>
                <c:pt idx="65">
                  <c:v>44063</c:v>
                </c:pt>
                <c:pt idx="66">
                  <c:v>44064</c:v>
                </c:pt>
                <c:pt idx="67">
                  <c:v>44065</c:v>
                </c:pt>
                <c:pt idx="68">
                  <c:v>44066</c:v>
                </c:pt>
                <c:pt idx="69">
                  <c:v>44067</c:v>
                </c:pt>
                <c:pt idx="70">
                  <c:v>44068</c:v>
                </c:pt>
                <c:pt idx="71">
                  <c:v>44069</c:v>
                </c:pt>
                <c:pt idx="72">
                  <c:v>44070</c:v>
                </c:pt>
                <c:pt idx="73">
                  <c:v>44071</c:v>
                </c:pt>
                <c:pt idx="74">
                  <c:v>44072</c:v>
                </c:pt>
                <c:pt idx="75">
                  <c:v>44073</c:v>
                </c:pt>
                <c:pt idx="76">
                  <c:v>44074</c:v>
                </c:pt>
                <c:pt idx="77">
                  <c:v>44075</c:v>
                </c:pt>
                <c:pt idx="78">
                  <c:v>44076</c:v>
                </c:pt>
                <c:pt idx="79">
                  <c:v>44077</c:v>
                </c:pt>
                <c:pt idx="80">
                  <c:v>44078</c:v>
                </c:pt>
                <c:pt idx="81">
                  <c:v>44079</c:v>
                </c:pt>
                <c:pt idx="82">
                  <c:v>44080</c:v>
                </c:pt>
                <c:pt idx="83">
                  <c:v>44081</c:v>
                </c:pt>
                <c:pt idx="84">
                  <c:v>44082</c:v>
                </c:pt>
                <c:pt idx="85">
                  <c:v>44083</c:v>
                </c:pt>
                <c:pt idx="86">
                  <c:v>44084</c:v>
                </c:pt>
                <c:pt idx="87">
                  <c:v>44085</c:v>
                </c:pt>
                <c:pt idx="88">
                  <c:v>44086</c:v>
                </c:pt>
                <c:pt idx="89">
                  <c:v>44087</c:v>
                </c:pt>
                <c:pt idx="90">
                  <c:v>44088</c:v>
                </c:pt>
                <c:pt idx="91">
                  <c:v>44089</c:v>
                </c:pt>
                <c:pt idx="92">
                  <c:v>44090</c:v>
                </c:pt>
                <c:pt idx="93">
                  <c:v>44091</c:v>
                </c:pt>
                <c:pt idx="94">
                  <c:v>44092</c:v>
                </c:pt>
                <c:pt idx="95">
                  <c:v>44093</c:v>
                </c:pt>
                <c:pt idx="96">
                  <c:v>44094</c:v>
                </c:pt>
                <c:pt idx="97">
                  <c:v>44095</c:v>
                </c:pt>
                <c:pt idx="98">
                  <c:v>44096</c:v>
                </c:pt>
              </c:numCache>
            </c:numRef>
          </c:cat>
          <c:val>
            <c:numRef>
              <c:f>'推移の推定(9.01)'!$F$52:$F$189</c:f>
              <c:numCache>
                <c:formatCode>0.0</c:formatCode>
                <c:ptCount val="138"/>
                <c:pt idx="0">
                  <c:v>10.150832992397264</c:v>
                </c:pt>
                <c:pt idx="1">
                  <c:v>11.442551415178526</c:v>
                </c:pt>
                <c:pt idx="2">
                  <c:v>12.898366665562003</c:v>
                </c:pt>
                <c:pt idx="3">
                  <c:v>14.539050128832285</c:v>
                </c:pt>
                <c:pt idx="4">
                  <c:v>16.387982127690456</c:v>
                </c:pt>
                <c:pt idx="5">
                  <c:v>18.471474118808633</c:v>
                </c:pt>
                <c:pt idx="6">
                  <c:v>20.819129190688614</c:v>
                </c:pt>
                <c:pt idx="7">
                  <c:v>23.464245008827795</c:v>
                </c:pt>
                <c:pt idx="8">
                  <c:v>26.444263688884742</c:v>
                </c:pt>
                <c:pt idx="9">
                  <c:v>29.80127340577253</c:v>
                </c:pt>
                <c:pt idx="10">
                  <c:v>33.58256685287833</c:v>
                </c:pt>
                <c:pt idx="11">
                  <c:v>37.841261932693207</c:v>
                </c:pt>
                <c:pt idx="12">
                  <c:v>42.636990263892713</c:v>
                </c:pt>
                <c:pt idx="13">
                  <c:v>48.0366591987653</c:v>
                </c:pt>
                <c:pt idx="14">
                  <c:v>54.115293018085552</c:v>
                </c:pt>
                <c:pt idx="15">
                  <c:v>60.956958756029913</c:v>
                </c:pt>
                <c:pt idx="16">
                  <c:v>68.655781639792608</c:v>
                </c:pt>
                <c:pt idx="17">
                  <c:v>77.317054325021033</c:v>
                </c:pt>
                <c:pt idx="18">
                  <c:v>87.05844286747994</c:v>
                </c:pt>
                <c:pt idx="19">
                  <c:v>98.011290569356916</c:v>
                </c:pt>
                <c:pt idx="20">
                  <c:v>110.32201832561796</c:v>
                </c:pt>
                <c:pt idx="21">
                  <c:v>124.15361669378439</c:v>
                </c:pt>
                <c:pt idx="22">
                  <c:v>139.68722041139878</c:v>
                </c:pt>
                <c:pt idx="23">
                  <c:v>157.12375025111862</c:v>
                </c:pt>
                <c:pt idx="24">
                  <c:v>176.68559966833914</c:v>
                </c:pt>
                <c:pt idx="25">
                  <c:v>198.61833437467922</c:v>
                </c:pt>
                <c:pt idx="26">
                  <c:v>223.19236146978199</c:v>
                </c:pt>
                <c:pt idx="27">
                  <c:v>250.70451080609959</c:v>
                </c:pt>
                <c:pt idx="28">
                  <c:v>281.47945461847428</c:v>
                </c:pt>
                <c:pt idx="29">
                  <c:v>315.87087199328619</c:v>
                </c:pt>
                <c:pt idx="30">
                  <c:v>354.26224251978698</c:v>
                </c:pt>
                <c:pt idx="31">
                  <c:v>397.06712875789918</c:v>
                </c:pt>
                <c:pt idx="32">
                  <c:v>444.72878064764217</c:v>
                </c:pt>
                <c:pt idx="33">
                  <c:v>497.71886786774178</c:v>
                </c:pt>
                <c:pt idx="34">
                  <c:v>556.53512029285014</c:v>
                </c:pt>
                <c:pt idx="35">
                  <c:v>621.69763480676147</c:v>
                </c:pt>
                <c:pt idx="36">
                  <c:v>693.74359249080123</c:v>
                </c:pt>
                <c:pt idx="37">
                  <c:v>773.22012837304555</c:v>
                </c:pt>
                <c:pt idx="38">
                  <c:v>860.67511227384387</c:v>
                </c:pt>
                <c:pt idx="39">
                  <c:v>956.64564039631261</c:v>
                </c:pt>
                <c:pt idx="40">
                  <c:v>1061.6441100668396</c:v>
                </c:pt>
                <c:pt idx="41">
                  <c:v>1176.1418607506564</c:v>
                </c:pt>
                <c:pt idx="42">
                  <c:v>1300.5505176435638</c:v>
                </c:pt>
                <c:pt idx="43">
                  <c:v>1435.2013707697897</c:v>
                </c:pt>
                <c:pt idx="44">
                  <c:v>1580.3233581581103</c:v>
                </c:pt>
                <c:pt idx="45">
                  <c:v>1736.0204845112164</c:v>
                </c:pt>
                <c:pt idx="46">
                  <c:v>1902.2497761714801</c:v>
                </c:pt>
                <c:pt idx="47">
                  <c:v>2078.8011192347412</c:v>
                </c:pt>
                <c:pt idx="48">
                  <c:v>2265.2805126361909</c:v>
                </c:pt>
                <c:pt idx="49">
                  <c:v>2461.098350037857</c:v>
                </c:pt>
                <c:pt idx="50">
                  <c:v>2665.4642835255336</c:v>
                </c:pt>
                <c:pt idx="51">
                  <c:v>2877.3899888290211</c:v>
                </c:pt>
                <c:pt idx="52">
                  <c:v>3095.7007354494299</c:v>
                </c:pt>
                <c:pt idx="53">
                  <c:v>3319.0560816942775</c:v>
                </c:pt>
                <c:pt idx="54">
                  <c:v>3545.9793103370321</c:v>
                </c:pt>
                <c:pt idx="55">
                  <c:v>3774.8944694361226</c:v>
                </c:pt>
                <c:pt idx="56">
                  <c:v>4004.1691774762917</c:v>
                </c:pt>
                <c:pt idx="57">
                  <c:v>4232.1607888335975</c:v>
                </c:pt>
                <c:pt idx="58">
                  <c:v>4457.263176775642</c:v>
                </c:pt>
                <c:pt idx="59">
                  <c:v>4677.9513281424142</c:v>
                </c:pt>
                <c:pt idx="60">
                  <c:v>4892.8211662173871</c:v>
                </c:pt>
                <c:pt idx="61">
                  <c:v>5100.6224920712621</c:v>
                </c:pt>
                <c:pt idx="62">
                  <c:v>5300.2835893473448</c:v>
                </c:pt>
                <c:pt idx="63">
                  <c:v>5490.9267806452199</c:v>
                </c:pt>
                <c:pt idx="64">
                  <c:v>5671.8749589211875</c:v>
                </c:pt>
                <c:pt idx="65">
                  <c:v>5842.6497609698417</c:v>
                </c:pt>
                <c:pt idx="66">
                  <c:v>6002.9625430764972</c:v>
                </c:pt>
                <c:pt idx="67">
                  <c:v>6152.699632307208</c:v>
                </c:pt>
                <c:pt idx="68">
                  <c:v>6291.9034603467617</c:v>
                </c:pt>
                <c:pt idx="69">
                  <c:v>6420.751162677685</c:v>
                </c:pt>
                <c:pt idx="70">
                  <c:v>6539.5320806995887</c:v>
                </c:pt>
                <c:pt idx="71">
                  <c:v>6648.6253800205295</c:v>
                </c:pt>
                <c:pt idx="72">
                  <c:v>6748.4787347656265</c:v>
                </c:pt>
                <c:pt idx="73">
                  <c:v>6839.5887589536796</c:v>
                </c:pt>
                <c:pt idx="74">
                  <c:v>6922.483616518959</c:v>
                </c:pt>
                <c:pt idx="75">
                  <c:v>6997.7080269449243</c:v>
                </c:pt>
                <c:pt idx="76">
                  <c:v>7065.8107111671425</c:v>
                </c:pt>
                <c:pt idx="77">
                  <c:v>7127.3341935248081</c:v>
                </c:pt>
                <c:pt idx="78">
                  <c:v>7182.8067869032757</c:v>
                </c:pt>
                <c:pt idx="79">
                  <c:v>7232.7365341110772</c:v>
                </c:pt>
                <c:pt idx="80">
                  <c:v>7277.6068522095266</c:v>
                </c:pt>
                <c:pt idx="81">
                  <c:v>7317.873621169023</c:v>
                </c:pt>
                <c:pt idx="82">
                  <c:v>7353.9634676929809</c:v>
                </c:pt>
                <c:pt idx="83">
                  <c:v>7386.2730141140964</c:v>
                </c:pt>
                <c:pt idx="84">
                  <c:v>7415.1688867811445</c:v>
                </c:pt>
                <c:pt idx="85">
                  <c:v>7440.988305197402</c:v>
                </c:pt>
                <c:pt idx="86">
                  <c:v>7464.0401001293912</c:v>
                </c:pt>
                <c:pt idx="87">
                  <c:v>7484.606034509713</c:v>
                </c:pt>
                <c:pt idx="88">
                  <c:v>7502.9423243275824</c:v>
                </c:pt>
                <c:pt idx="89">
                  <c:v>7519.2812773877258</c:v>
                </c:pt>
                <c:pt idx="90">
                  <c:v>7533.8329856827977</c:v>
                </c:pt>
                <c:pt idx="91">
                  <c:v>7546.7870222315469</c:v>
                </c:pt>
                <c:pt idx="92">
                  <c:v>7558.3141057770781</c:v>
                </c:pt>
                <c:pt idx="93">
                  <c:v>7568.5677069772819</c:v>
                </c:pt>
                <c:pt idx="94">
                  <c:v>7577.685577942837</c:v>
                </c:pt>
                <c:pt idx="95">
                  <c:v>7585.7911934775784</c:v>
                </c:pt>
                <c:pt idx="96">
                  <c:v>7592.9950974275325</c:v>
                </c:pt>
                <c:pt idx="97">
                  <c:v>7599.3961513987097</c:v>
                </c:pt>
                <c:pt idx="98">
                  <c:v>7605.0826859815943</c:v>
                </c:pt>
                <c:pt idx="99">
                  <c:v>7610.1335567127298</c:v>
                </c:pt>
                <c:pt idx="100">
                  <c:v>7614.6191084730799</c:v>
                </c:pt>
                <c:pt idx="101">
                  <c:v>7618.6020530035648</c:v>
                </c:pt>
                <c:pt idx="102">
                  <c:v>7622.1382648215758</c:v>
                </c:pt>
                <c:pt idx="103">
                  <c:v>7625.2775011384583</c:v>
                </c:pt>
                <c:pt idx="104">
                  <c:v>7628.0640514796278</c:v>
                </c:pt>
                <c:pt idx="105">
                  <c:v>7630.5373226537558</c:v>
                </c:pt>
                <c:pt idx="106">
                  <c:v>7632.7323645507877</c:v>
                </c:pt>
                <c:pt idx="107">
                  <c:v>7634.6803420057295</c:v>
                </c:pt>
                <c:pt idx="108">
                  <c:v>7636.408957673495</c:v>
                </c:pt>
                <c:pt idx="109">
                  <c:v>7637.9428305400488</c:v>
                </c:pt>
                <c:pt idx="110">
                  <c:v>7639.3038343622729</c:v>
                </c:pt>
                <c:pt idx="111">
                  <c:v>7640.5113999946379</c:v>
                </c:pt>
                <c:pt idx="112">
                  <c:v>7641.5827852329312</c:v>
                </c:pt>
                <c:pt idx="113">
                  <c:v>7642.5333154898153</c:v>
                </c:pt>
                <c:pt idx="114">
                  <c:v>7643.3765983172589</c:v>
                </c:pt>
                <c:pt idx="115">
                  <c:v>7644.1247145095194</c:v>
                </c:pt>
                <c:pt idx="116">
                  <c:v>7644.7883882582446</c:v>
                </c:pt>
                <c:pt idx="117">
                  <c:v>7645.3771385890168</c:v>
                </c:pt>
                <c:pt idx="118">
                  <c:v>7645.899414085894</c:v>
                </c:pt>
                <c:pt idx="119">
                  <c:v>7646.3627127069176</c:v>
                </c:pt>
                <c:pt idx="120">
                  <c:v>7646.7736883078824</c:v>
                </c:pt>
                <c:pt idx="121">
                  <c:v>7647.1382453233664</c:v>
                </c:pt>
                <c:pt idx="122">
                  <c:v>7647.4616229014873</c:v>
                </c:pt>
                <c:pt idx="123">
                  <c:v>7647.7484696512765</c:v>
                </c:pt>
                <c:pt idx="124">
                  <c:v>7648.0029100376878</c:v>
                </c:pt>
                <c:pt idx="125">
                  <c:v>7648.2286033476939</c:v>
                </c:pt>
                <c:pt idx="126">
                  <c:v>7648.4287960510355</c:v>
                </c:pt>
                <c:pt idx="127">
                  <c:v>7648.6063682894937</c:v>
                </c:pt>
                <c:pt idx="128">
                  <c:v>7648.7638751483018</c:v>
                </c:pt>
                <c:pt idx="129">
                  <c:v>7648.9035832916152</c:v>
                </c:pt>
                <c:pt idx="130">
                  <c:v>7649.0275034798242</c:v>
                </c:pt>
                <c:pt idx="131">
                  <c:v>7649.1374194293358</c:v>
                </c:pt>
                <c:pt idx="132">
                  <c:v>7649.234913424355</c:v>
                </c:pt>
                <c:pt idx="133">
                  <c:v>7649.3213890448342</c:v>
                </c:pt>
                <c:pt idx="134">
                  <c:v>7649.3980913341147</c:v>
                </c:pt>
                <c:pt idx="135">
                  <c:v>7649.4661246938367</c:v>
                </c:pt>
                <c:pt idx="136">
                  <c:v>7649.5264687615281</c:v>
                </c:pt>
                <c:pt idx="137">
                  <c:v>7649.5799924977191</c:v>
                </c:pt>
              </c:numCache>
            </c:numRef>
          </c:val>
          <c:smooth val="0"/>
          <c:extLst>
            <c:ext xmlns:c16="http://schemas.microsoft.com/office/drawing/2014/chart" uri="{C3380CC4-5D6E-409C-BE32-E72D297353CC}">
              <c16:uniqueId val="{00000003-A343-4932-B472-3FFD849328F5}"/>
            </c:ext>
          </c:extLst>
        </c:ser>
        <c:dLbls>
          <c:showLegendKey val="0"/>
          <c:showVal val="0"/>
          <c:showCatName val="0"/>
          <c:showSerName val="0"/>
          <c:showPercent val="0"/>
          <c:showBubbleSize val="0"/>
        </c:dLbls>
        <c:smooth val="0"/>
        <c:axId val="727881352"/>
        <c:axId val="727882632"/>
      </c:lineChart>
      <c:dateAx>
        <c:axId val="727881352"/>
        <c:scaling>
          <c:orientation val="minMax"/>
        </c:scaling>
        <c:delete val="0"/>
        <c:axPos val="b"/>
        <c:numFmt formatCode="m&quot;月&quot;d&quot;日&quot;"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7882632"/>
        <c:crosses val="autoZero"/>
        <c:auto val="1"/>
        <c:lblOffset val="100"/>
        <c:baseTimeUnit val="days"/>
      </c:dateAx>
      <c:valAx>
        <c:axId val="727882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27881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E6FFF0"/>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b="1"/>
              <a:t>各時点における推定</a:t>
            </a:r>
            <a:r>
              <a:rPr lang="en-US" altLang="ja-JP" b="1"/>
              <a:t>Y2</a:t>
            </a:r>
            <a:r>
              <a:rPr lang="ja-JP" altLang="en-US" b="1"/>
              <a:t>の</a:t>
            </a:r>
            <a:r>
              <a:rPr lang="en-US" altLang="ja-JP" b="1"/>
              <a:t>γ</a:t>
            </a:r>
            <a:r>
              <a:rPr lang="ja-JP" altLang="en-US" b="1"/>
              <a:t>に対する進捗率</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1202942280934172"/>
          <c:y val="0.12993389071399189"/>
          <c:w val="0.85812995643739298"/>
          <c:h val="0.71143997728760722"/>
        </c:manualLayout>
      </c:layout>
      <c:lineChart>
        <c:grouping val="standard"/>
        <c:varyColors val="0"/>
        <c:ser>
          <c:idx val="2"/>
          <c:order val="0"/>
          <c:tx>
            <c:strRef>
              <c:f>'推移の推定(9.01)'!$AI$84</c:f>
              <c:strCache>
                <c:ptCount val="1"/>
                <c:pt idx="0">
                  <c:v>進捗率</c:v>
                </c:pt>
              </c:strCache>
            </c:strRef>
          </c:tx>
          <c:spPr>
            <a:ln w="28575" cap="rnd">
              <a:solidFill>
                <a:schemeClr val="tx2"/>
              </a:solidFill>
              <a:round/>
            </a:ln>
            <a:effectLst/>
          </c:spPr>
          <c:marker>
            <c:symbol val="none"/>
          </c:marker>
          <c:trendline>
            <c:spPr>
              <a:ln w="19050" cap="rnd">
                <a:solidFill>
                  <a:schemeClr val="accent3"/>
                </a:solidFill>
                <a:prstDash val="sysDot"/>
              </a:ln>
              <a:effectLst/>
            </c:spPr>
            <c:trendlineType val="linear"/>
            <c:dispRSqr val="0"/>
            <c:dispEq val="0"/>
          </c:trendline>
          <c:trendline>
            <c:spPr>
              <a:ln w="19050" cap="rnd">
                <a:solidFill>
                  <a:schemeClr val="accent3"/>
                </a:solidFill>
                <a:prstDash val="sysDot"/>
              </a:ln>
              <a:effectLst/>
            </c:spPr>
            <c:trendlineType val="linear"/>
            <c:dispRSqr val="0"/>
            <c:dispEq val="0"/>
          </c:trendline>
          <c:trendline>
            <c:spPr>
              <a:ln w="19050" cap="rnd">
                <a:solidFill>
                  <a:schemeClr val="accent3"/>
                </a:solidFill>
                <a:prstDash val="sysDot"/>
              </a:ln>
              <a:effectLst/>
            </c:spPr>
            <c:trendlineType val="linear"/>
            <c:dispRSqr val="0"/>
            <c:dispEq val="0"/>
          </c:trendline>
          <c:trendline>
            <c:spPr>
              <a:ln w="19050" cap="rnd">
                <a:solidFill>
                  <a:schemeClr val="accent3"/>
                </a:solidFill>
                <a:prstDash val="sysDot"/>
              </a:ln>
              <a:effectLst/>
            </c:spPr>
            <c:trendlineType val="linear"/>
            <c:dispRSqr val="0"/>
            <c:dispEq val="0"/>
          </c:trendline>
          <c:cat>
            <c:numRef>
              <c:f>'推移の推定(9.01)'!$AF$85:$AF$150</c:f>
              <c:numCache>
                <c:formatCode>m"月"d"日"</c:formatCode>
                <c:ptCount val="66"/>
                <c:pt idx="0">
                  <c:v>44031</c:v>
                </c:pt>
                <c:pt idx="1">
                  <c:v>44032</c:v>
                </c:pt>
                <c:pt idx="2">
                  <c:v>44033</c:v>
                </c:pt>
                <c:pt idx="3">
                  <c:v>44034</c:v>
                </c:pt>
                <c:pt idx="4">
                  <c:v>44035</c:v>
                </c:pt>
                <c:pt idx="5">
                  <c:v>44036</c:v>
                </c:pt>
                <c:pt idx="6">
                  <c:v>44037</c:v>
                </c:pt>
                <c:pt idx="7">
                  <c:v>44038</c:v>
                </c:pt>
                <c:pt idx="8">
                  <c:v>44039</c:v>
                </c:pt>
                <c:pt idx="9">
                  <c:v>44040</c:v>
                </c:pt>
                <c:pt idx="10">
                  <c:v>44041</c:v>
                </c:pt>
                <c:pt idx="11">
                  <c:v>44042</c:v>
                </c:pt>
                <c:pt idx="12">
                  <c:v>44043</c:v>
                </c:pt>
                <c:pt idx="13">
                  <c:v>44044</c:v>
                </c:pt>
                <c:pt idx="14">
                  <c:v>44045</c:v>
                </c:pt>
                <c:pt idx="15">
                  <c:v>44046</c:v>
                </c:pt>
                <c:pt idx="16">
                  <c:v>44047</c:v>
                </c:pt>
                <c:pt idx="17">
                  <c:v>44048</c:v>
                </c:pt>
                <c:pt idx="18">
                  <c:v>44049</c:v>
                </c:pt>
                <c:pt idx="19">
                  <c:v>44050</c:v>
                </c:pt>
                <c:pt idx="20">
                  <c:v>44051</c:v>
                </c:pt>
                <c:pt idx="21">
                  <c:v>44052</c:v>
                </c:pt>
                <c:pt idx="22">
                  <c:v>44053</c:v>
                </c:pt>
                <c:pt idx="23">
                  <c:v>44054</c:v>
                </c:pt>
                <c:pt idx="24">
                  <c:v>44055</c:v>
                </c:pt>
                <c:pt idx="25">
                  <c:v>44056</c:v>
                </c:pt>
                <c:pt idx="26">
                  <c:v>44057</c:v>
                </c:pt>
                <c:pt idx="27">
                  <c:v>44058</c:v>
                </c:pt>
                <c:pt idx="28">
                  <c:v>44059</c:v>
                </c:pt>
                <c:pt idx="29">
                  <c:v>44060</c:v>
                </c:pt>
                <c:pt idx="30">
                  <c:v>44061</c:v>
                </c:pt>
                <c:pt idx="31">
                  <c:v>44062</c:v>
                </c:pt>
                <c:pt idx="32">
                  <c:v>44063</c:v>
                </c:pt>
                <c:pt idx="33">
                  <c:v>44064</c:v>
                </c:pt>
                <c:pt idx="34">
                  <c:v>44065</c:v>
                </c:pt>
                <c:pt idx="35">
                  <c:v>44066</c:v>
                </c:pt>
                <c:pt idx="36">
                  <c:v>44067</c:v>
                </c:pt>
                <c:pt idx="37">
                  <c:v>44068</c:v>
                </c:pt>
                <c:pt idx="38">
                  <c:v>44069</c:v>
                </c:pt>
                <c:pt idx="39">
                  <c:v>44070</c:v>
                </c:pt>
                <c:pt idx="40">
                  <c:v>44071</c:v>
                </c:pt>
                <c:pt idx="41">
                  <c:v>44072</c:v>
                </c:pt>
                <c:pt idx="42">
                  <c:v>44073</c:v>
                </c:pt>
                <c:pt idx="43">
                  <c:v>44074</c:v>
                </c:pt>
                <c:pt idx="44">
                  <c:v>44075</c:v>
                </c:pt>
                <c:pt idx="45">
                  <c:v>44076</c:v>
                </c:pt>
                <c:pt idx="46">
                  <c:v>44077</c:v>
                </c:pt>
                <c:pt idx="47">
                  <c:v>44078</c:v>
                </c:pt>
                <c:pt idx="48">
                  <c:v>44079</c:v>
                </c:pt>
                <c:pt idx="49">
                  <c:v>44080</c:v>
                </c:pt>
                <c:pt idx="50">
                  <c:v>44081</c:v>
                </c:pt>
                <c:pt idx="51">
                  <c:v>44082</c:v>
                </c:pt>
                <c:pt idx="52">
                  <c:v>44083</c:v>
                </c:pt>
                <c:pt idx="53">
                  <c:v>44084</c:v>
                </c:pt>
                <c:pt idx="54">
                  <c:v>44085</c:v>
                </c:pt>
                <c:pt idx="55">
                  <c:v>44086</c:v>
                </c:pt>
                <c:pt idx="56">
                  <c:v>44087</c:v>
                </c:pt>
                <c:pt idx="57">
                  <c:v>44088</c:v>
                </c:pt>
                <c:pt idx="58">
                  <c:v>44089</c:v>
                </c:pt>
                <c:pt idx="59">
                  <c:v>44090</c:v>
                </c:pt>
                <c:pt idx="60">
                  <c:v>44091</c:v>
                </c:pt>
                <c:pt idx="61">
                  <c:v>44092</c:v>
                </c:pt>
                <c:pt idx="62">
                  <c:v>44093</c:v>
                </c:pt>
                <c:pt idx="63">
                  <c:v>44094</c:v>
                </c:pt>
                <c:pt idx="64">
                  <c:v>44095</c:v>
                </c:pt>
                <c:pt idx="65">
                  <c:v>44096</c:v>
                </c:pt>
              </c:numCache>
            </c:numRef>
          </c:cat>
          <c:val>
            <c:numRef>
              <c:f>'推移の推定(9.01)'!$AI$85:$AI$150</c:f>
              <c:numCache>
                <c:formatCode>0.0%</c:formatCode>
                <c:ptCount val="66"/>
                <c:pt idx="0">
                  <c:v>0.18715716822020256</c:v>
                </c:pt>
                <c:pt idx="1">
                  <c:v>0.21100037102544425</c:v>
                </c:pt>
                <c:pt idx="2">
                  <c:v>0.23667905592414004</c:v>
                </c:pt>
                <c:pt idx="3">
                  <c:v>0.26559576263345808</c:v>
                </c:pt>
                <c:pt idx="4">
                  <c:v>0.29689047310880728</c:v>
                </c:pt>
                <c:pt idx="5">
                  <c:v>0.21040717991683383</c:v>
                </c:pt>
                <c:pt idx="6">
                  <c:v>0.23599999999999999</c:v>
                </c:pt>
                <c:pt idx="7">
                  <c:v>0.26300000000000001</c:v>
                </c:pt>
                <c:pt idx="8">
                  <c:v>0.29099999999999998</c:v>
                </c:pt>
                <c:pt idx="9">
                  <c:v>0.32100000000000001</c:v>
                </c:pt>
                <c:pt idx="10">
                  <c:v>0.35393388216947774</c:v>
                </c:pt>
                <c:pt idx="11">
                  <c:v>0.38824924657320531</c:v>
                </c:pt>
                <c:pt idx="12">
                  <c:v>0.36588152175893374</c:v>
                </c:pt>
                <c:pt idx="13">
                  <c:v>0.39926075843383146</c:v>
                </c:pt>
                <c:pt idx="14">
                  <c:v>0.43343085429982958</c:v>
                </c:pt>
                <c:pt idx="15">
                  <c:v>0.46655621725644969</c:v>
                </c:pt>
                <c:pt idx="16">
                  <c:v>0.49987821728143877</c:v>
                </c:pt>
                <c:pt idx="17">
                  <c:v>0.53314066298781237</c:v>
                </c:pt>
                <c:pt idx="18">
                  <c:v>0.56642965186869698</c:v>
                </c:pt>
                <c:pt idx="19">
                  <c:v>0.59983067302763549</c:v>
                </c:pt>
                <c:pt idx="20">
                  <c:v>0.63212959860487172</c:v>
                </c:pt>
                <c:pt idx="21">
                  <c:v>0.66337682528662412</c:v>
                </c:pt>
                <c:pt idx="22">
                  <c:v>0.69261122614447324</c:v>
                </c:pt>
                <c:pt idx="23">
                  <c:v>0.71962648617194824</c:v>
                </c:pt>
                <c:pt idx="24">
                  <c:v>0.74539696440149039</c:v>
                </c:pt>
                <c:pt idx="25">
                  <c:v>0.76983681106539881</c:v>
                </c:pt>
                <c:pt idx="26">
                  <c:v>0.79313404369727614</c:v>
                </c:pt>
                <c:pt idx="27">
                  <c:v>0.81487809697498703</c:v>
                </c:pt>
                <c:pt idx="28">
                  <c:v>0.83513021227632012</c:v>
                </c:pt>
                <c:pt idx="29">
                  <c:v>0.85319532638045625</c:v>
                </c:pt>
                <c:pt idx="30">
                  <c:v>0.87053473958015581</c:v>
                </c:pt>
                <c:pt idx="31">
                  <c:v>0.86075023922348892</c:v>
                </c:pt>
                <c:pt idx="32">
                  <c:v>0.87624014168211406</c:v>
                </c:pt>
                <c:pt idx="33">
                  <c:v>0.87298521060963186</c:v>
                </c:pt>
                <c:pt idx="34">
                  <c:v>0.88674662245519953</c:v>
                </c:pt>
                <c:pt idx="35">
                  <c:v>0.89950489767530273</c:v>
                </c:pt>
                <c:pt idx="36">
                  <c:v>0.910851603070581</c:v>
                </c:pt>
                <c:pt idx="37">
                  <c:v>0.92148613757956632</c:v>
                </c:pt>
                <c:pt idx="38">
                  <c:v>0.91518295473714439</c:v>
                </c:pt>
                <c:pt idx="39">
                  <c:v>0.92440392901409718</c:v>
                </c:pt>
                <c:pt idx="40">
                  <c:v>0.93303860941356631</c:v>
                </c:pt>
                <c:pt idx="41">
                  <c:v>0.94106314217990505</c:v>
                </c:pt>
                <c:pt idx="42">
                  <c:v>0.94834210340086933</c:v>
                </c:pt>
                <c:pt idx="43">
                  <c:v>0.9449140907930329</c:v>
                </c:pt>
                <c:pt idx="44">
                  <c:v>0.95124862987352821</c:v>
                </c:pt>
              </c:numCache>
            </c:numRef>
          </c:val>
          <c:smooth val="0"/>
          <c:extLst>
            <c:ext xmlns:c16="http://schemas.microsoft.com/office/drawing/2014/chart" uri="{C3380CC4-5D6E-409C-BE32-E72D297353CC}">
              <c16:uniqueId val="{00000002-527F-4745-8BB5-72DC9173581F}"/>
            </c:ext>
          </c:extLst>
        </c:ser>
        <c:dLbls>
          <c:showLegendKey val="0"/>
          <c:showVal val="0"/>
          <c:showCatName val="0"/>
          <c:showSerName val="0"/>
          <c:showPercent val="0"/>
          <c:showBubbleSize val="0"/>
        </c:dLbls>
        <c:smooth val="0"/>
        <c:axId val="561857928"/>
        <c:axId val="561860488"/>
      </c:lineChart>
      <c:dateAx>
        <c:axId val="561857928"/>
        <c:scaling>
          <c:orientation val="minMax"/>
        </c:scaling>
        <c:delete val="0"/>
        <c:axPos val="b"/>
        <c:minorGridlines>
          <c:spPr>
            <a:ln w="9525" cap="flat" cmpd="sng" algn="ctr">
              <a:noFill/>
              <a:round/>
            </a:ln>
            <a:effectLst/>
          </c:spPr>
        </c:minorGridlines>
        <c:numFmt formatCode="m&quot;月&quot;d&quot;日&quot;" sourceLinked="1"/>
        <c:majorTickMark val="out"/>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1860488"/>
        <c:crosses val="autoZero"/>
        <c:auto val="1"/>
        <c:lblOffset val="100"/>
        <c:baseTimeUnit val="days"/>
      </c:dateAx>
      <c:valAx>
        <c:axId val="5618604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crossAx val="561857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0C8"/>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133349</xdr:colOff>
      <xdr:row>1</xdr:row>
      <xdr:rowOff>161926</xdr:rowOff>
    </xdr:from>
    <xdr:to>
      <xdr:col>15</xdr:col>
      <xdr:colOff>485775</xdr:colOff>
      <xdr:row>22</xdr:row>
      <xdr:rowOff>228601</xdr:rowOff>
    </xdr:to>
    <xdr:graphicFrame macro="">
      <xdr:nvGraphicFramePr>
        <xdr:cNvPr id="3" name="グラフ 2">
          <a:extLst>
            <a:ext uri="{FF2B5EF4-FFF2-40B4-BE49-F238E27FC236}">
              <a16:creationId xmlns:a16="http://schemas.microsoft.com/office/drawing/2014/main" id="{E567EE95-455F-4EAB-ACE9-97FC562E58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52388</xdr:colOff>
      <xdr:row>1</xdr:row>
      <xdr:rowOff>161925</xdr:rowOff>
    </xdr:from>
    <xdr:to>
      <xdr:col>22</xdr:col>
      <xdr:colOff>619125</xdr:colOff>
      <xdr:row>19</xdr:row>
      <xdr:rowOff>190500</xdr:rowOff>
    </xdr:to>
    <xdr:graphicFrame macro="">
      <xdr:nvGraphicFramePr>
        <xdr:cNvPr id="7" name="グラフ 6">
          <a:extLst>
            <a:ext uri="{FF2B5EF4-FFF2-40B4-BE49-F238E27FC236}">
              <a16:creationId xmlns:a16="http://schemas.microsoft.com/office/drawing/2014/main" id="{08B9EE7F-509E-4A19-9473-1D41A94F5C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24</xdr:col>
      <xdr:colOff>38100</xdr:colOff>
      <xdr:row>3</xdr:row>
      <xdr:rowOff>38100</xdr:rowOff>
    </xdr:from>
    <xdr:ext cx="2790825" cy="321627"/>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id="{8D0B08A6-A1D7-4B94-9BFF-4F9112548504}"/>
                </a:ext>
              </a:extLst>
            </xdr:cNvPr>
            <xdr:cNvSpPr txBox="1"/>
          </xdr:nvSpPr>
          <xdr:spPr>
            <a:xfrm>
              <a:off x="16525875" y="342900"/>
              <a:ext cx="2790825" cy="321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kumimoji="1" lang="ja-JP" altLang="en-US" sz="1200" i="1">
                        <a:latin typeface="Cambria Math" panose="02040503050406030204" pitchFamily="18" charset="0"/>
                        <a:ea typeface="+mj-ea"/>
                      </a:rPr>
                      <m:t>𝑦</m:t>
                    </m:r>
                    <m:r>
                      <a:rPr kumimoji="1" lang="ja-JP" altLang="en-US" sz="1200" i="0">
                        <a:latin typeface="Cambria Math" panose="02040503050406030204" pitchFamily="18" charset="0"/>
                        <a:ea typeface="+mj-ea"/>
                      </a:rPr>
                      <m:t>=</m:t>
                    </m:r>
                    <m:f>
                      <m:fPr>
                        <m:ctrlPr>
                          <a:rPr kumimoji="1" lang="ja-JP" altLang="en-US" sz="1200" i="1">
                            <a:latin typeface="Cambria Math" panose="02040503050406030204" pitchFamily="18" charset="0"/>
                            <a:ea typeface="+mj-ea"/>
                          </a:rPr>
                        </m:ctrlPr>
                      </m:fPr>
                      <m:num>
                        <m:r>
                          <a:rPr kumimoji="1" lang="ja-JP" altLang="en-US" sz="1200" i="1">
                            <a:latin typeface="Cambria Math" panose="02040503050406030204" pitchFamily="18" charset="0"/>
                            <a:ea typeface="+mj-ea"/>
                          </a:rPr>
                          <m:t>𝛾</m:t>
                        </m:r>
                      </m:num>
                      <m:den>
                        <m:r>
                          <a:rPr kumimoji="1" lang="ja-JP" altLang="en-US" sz="1200" i="0">
                            <a:latin typeface="Cambria Math" panose="02040503050406030204" pitchFamily="18" charset="0"/>
                            <a:ea typeface="+mj-ea"/>
                          </a:rPr>
                          <m:t>1+</m:t>
                        </m:r>
                        <m:r>
                          <a:rPr kumimoji="1" lang="ja-JP" altLang="en-US" sz="1200" i="1">
                            <a:latin typeface="Cambria Math" panose="02040503050406030204" pitchFamily="18" charset="0"/>
                            <a:ea typeface="+mj-ea"/>
                          </a:rPr>
                          <m:t>𝛼</m:t>
                        </m:r>
                        <m:sSup>
                          <m:sSupPr>
                            <m:ctrlPr>
                              <a:rPr kumimoji="1" lang="ja-JP" altLang="en-US" sz="1200" i="1">
                                <a:latin typeface="Cambria Math" panose="02040503050406030204" pitchFamily="18" charset="0"/>
                                <a:ea typeface="+mj-ea"/>
                              </a:rPr>
                            </m:ctrlPr>
                          </m:sSupPr>
                          <m:e>
                            <m:r>
                              <m:rPr>
                                <m:sty m:val="p"/>
                              </m:rPr>
                              <a:rPr kumimoji="1" lang="en-US" altLang="ja-JP" sz="1200" b="0" i="0">
                                <a:latin typeface="Cambria Math" panose="02040503050406030204" pitchFamily="18" charset="0"/>
                                <a:ea typeface="+mj-ea"/>
                              </a:rPr>
                              <m:t>e</m:t>
                            </m:r>
                          </m:e>
                          <m:sup>
                            <m:r>
                              <a:rPr kumimoji="1" lang="ja-JP" altLang="en-US" sz="1200" i="0">
                                <a:latin typeface="Cambria Math" panose="02040503050406030204" pitchFamily="18" charset="0"/>
                                <a:ea typeface="+mj-ea"/>
                              </a:rPr>
                              <m:t>−</m:t>
                            </m:r>
                            <m:r>
                              <a:rPr kumimoji="1" lang="ja-JP" altLang="en-US" sz="1200" i="1">
                                <a:latin typeface="Cambria Math" panose="02040503050406030204" pitchFamily="18" charset="0"/>
                                <a:ea typeface="+mj-ea"/>
                              </a:rPr>
                              <m:t>𝛽</m:t>
                            </m:r>
                            <m:r>
                              <a:rPr kumimoji="1" lang="ja-JP" altLang="en-US" sz="1200" i="1">
                                <a:latin typeface="Cambria Math" panose="02040503050406030204" pitchFamily="18" charset="0"/>
                                <a:ea typeface="+mj-ea"/>
                              </a:rPr>
                              <m:t>𝑡</m:t>
                            </m:r>
                          </m:sup>
                        </m:sSup>
                      </m:den>
                    </m:f>
                    <m:r>
                      <a:rPr kumimoji="1" lang="ja-JP" altLang="en-US" sz="1200" i="0">
                        <a:latin typeface="Cambria Math" panose="02040503050406030204" pitchFamily="18" charset="0"/>
                        <a:ea typeface="+mj-ea"/>
                      </a:rPr>
                      <m:t>=</m:t>
                    </m:r>
                    <m:f>
                      <m:fPr>
                        <m:ctrlPr>
                          <a:rPr kumimoji="1" lang="ja-JP" altLang="en-US" sz="1200" i="1">
                            <a:latin typeface="Cambria Math" panose="02040503050406030204" pitchFamily="18" charset="0"/>
                            <a:ea typeface="+mj-ea"/>
                          </a:rPr>
                        </m:ctrlPr>
                      </m:fPr>
                      <m:num>
                        <m:r>
                          <a:rPr kumimoji="1" lang="ja-JP" altLang="en-US" sz="1200" i="1">
                            <a:latin typeface="Cambria Math" panose="02040503050406030204" pitchFamily="18" charset="0"/>
                            <a:ea typeface="+mj-ea"/>
                          </a:rPr>
                          <m:t>𝛾</m:t>
                        </m:r>
                      </m:num>
                      <m:den>
                        <m:r>
                          <a:rPr kumimoji="1" lang="ja-JP" altLang="en-US" sz="1200" i="0">
                            <a:latin typeface="Cambria Math" panose="02040503050406030204" pitchFamily="18" charset="0"/>
                            <a:ea typeface="+mj-ea"/>
                          </a:rPr>
                          <m:t>1+</m:t>
                        </m:r>
                        <m:sSup>
                          <m:sSupPr>
                            <m:ctrlPr>
                              <a:rPr kumimoji="1" lang="ja-JP" altLang="en-US" sz="1200" i="1">
                                <a:latin typeface="Cambria Math" panose="02040503050406030204" pitchFamily="18" charset="0"/>
                                <a:ea typeface="+mj-ea"/>
                              </a:rPr>
                            </m:ctrlPr>
                          </m:sSupPr>
                          <m:e>
                            <m:r>
                              <m:rPr>
                                <m:sty m:val="p"/>
                              </m:rPr>
                              <a:rPr kumimoji="1" lang="en-US" altLang="ja-JP" sz="1200" b="0" i="0">
                                <a:latin typeface="Cambria Math" panose="02040503050406030204" pitchFamily="18" charset="0"/>
                                <a:ea typeface="+mj-ea"/>
                              </a:rPr>
                              <m:t>e</m:t>
                            </m:r>
                          </m:e>
                          <m:sup>
                            <m:func>
                              <m:funcPr>
                                <m:ctrlPr>
                                  <a:rPr kumimoji="1" lang="ja-JP" altLang="en-US" sz="1200" i="1">
                                    <a:latin typeface="Cambria Math" panose="02040503050406030204" pitchFamily="18" charset="0"/>
                                    <a:ea typeface="+mj-ea"/>
                                  </a:rPr>
                                </m:ctrlPr>
                              </m:funcPr>
                              <m:fName>
                                <m:r>
                                  <m:rPr>
                                    <m:sty m:val="p"/>
                                  </m:rPr>
                                  <a:rPr kumimoji="1" lang="ja-JP" altLang="en-US" sz="1200" i="0">
                                    <a:latin typeface="Cambria Math" panose="02040503050406030204" pitchFamily="18" charset="0"/>
                                    <a:ea typeface="+mj-ea"/>
                                  </a:rPr>
                                  <m:t>ln</m:t>
                                </m:r>
                              </m:fName>
                              <m:e>
                                <m:r>
                                  <a:rPr kumimoji="1" lang="ja-JP" altLang="en-US" sz="1200" i="1">
                                    <a:latin typeface="Cambria Math" panose="02040503050406030204" pitchFamily="18" charset="0"/>
                                    <a:ea typeface="+mj-ea"/>
                                  </a:rPr>
                                  <m:t>𝛼</m:t>
                                </m:r>
                              </m:e>
                            </m:func>
                            <m:r>
                              <a:rPr kumimoji="1" lang="ja-JP" altLang="en-US" sz="1200" i="0">
                                <a:latin typeface="Cambria Math" panose="02040503050406030204" pitchFamily="18" charset="0"/>
                                <a:ea typeface="+mj-ea"/>
                              </a:rPr>
                              <m:t>−</m:t>
                            </m:r>
                            <m:r>
                              <a:rPr kumimoji="1" lang="ja-JP" altLang="en-US" sz="1200" i="1">
                                <a:latin typeface="Cambria Math" panose="02040503050406030204" pitchFamily="18" charset="0"/>
                                <a:ea typeface="+mj-ea"/>
                              </a:rPr>
                              <m:t>𝛽</m:t>
                            </m:r>
                            <m:r>
                              <a:rPr kumimoji="1" lang="ja-JP" altLang="en-US" sz="1200" i="1">
                                <a:latin typeface="Cambria Math" panose="02040503050406030204" pitchFamily="18" charset="0"/>
                                <a:ea typeface="+mj-ea"/>
                              </a:rPr>
                              <m:t>𝑡</m:t>
                            </m:r>
                          </m:sup>
                        </m:sSup>
                      </m:den>
                    </m:f>
                    <m:r>
                      <a:rPr kumimoji="1" lang="ja-JP" altLang="ja-JP" sz="1200" i="0">
                        <a:solidFill>
                          <a:schemeClr val="tx1"/>
                        </a:solidFill>
                        <a:effectLst/>
                        <a:latin typeface="Cambria Math" panose="02040503050406030204" pitchFamily="18" charset="0"/>
                        <a:ea typeface="+mj-ea"/>
                        <a:cs typeface="+mn-cs"/>
                      </a:rPr>
                      <m:t>=</m:t>
                    </m:r>
                    <m:f>
                      <m:fPr>
                        <m:ctrlPr>
                          <a:rPr kumimoji="1" lang="ja-JP" altLang="ja-JP" sz="1200" i="1">
                            <a:solidFill>
                              <a:schemeClr val="tx1"/>
                            </a:solidFill>
                            <a:effectLst/>
                            <a:latin typeface="Cambria Math" panose="02040503050406030204" pitchFamily="18" charset="0"/>
                            <a:ea typeface="+mj-ea"/>
                            <a:cs typeface="+mn-cs"/>
                          </a:rPr>
                        </m:ctrlPr>
                      </m:fPr>
                      <m:num>
                        <m:r>
                          <a:rPr kumimoji="1" lang="ja-JP" altLang="ja-JP" sz="1200" i="1">
                            <a:solidFill>
                              <a:schemeClr val="tx1"/>
                            </a:solidFill>
                            <a:effectLst/>
                            <a:latin typeface="Cambria Math" panose="02040503050406030204" pitchFamily="18" charset="0"/>
                            <a:ea typeface="+mj-ea"/>
                            <a:cs typeface="+mn-cs"/>
                          </a:rPr>
                          <m:t>𝛾</m:t>
                        </m:r>
                      </m:num>
                      <m:den>
                        <m:r>
                          <a:rPr kumimoji="1" lang="ja-JP" altLang="ja-JP" sz="1200" i="0">
                            <a:solidFill>
                              <a:schemeClr val="tx1"/>
                            </a:solidFill>
                            <a:effectLst/>
                            <a:latin typeface="Cambria Math" panose="02040503050406030204" pitchFamily="18" charset="0"/>
                            <a:ea typeface="+mj-ea"/>
                            <a:cs typeface="+mn-cs"/>
                          </a:rPr>
                          <m:t>1+</m:t>
                        </m:r>
                        <m:sSup>
                          <m:sSupPr>
                            <m:ctrlPr>
                              <a:rPr kumimoji="1" lang="ja-JP" altLang="ja-JP" sz="1200" i="1">
                                <a:solidFill>
                                  <a:schemeClr val="tx1"/>
                                </a:solidFill>
                                <a:effectLst/>
                                <a:latin typeface="Cambria Math" panose="02040503050406030204" pitchFamily="18" charset="0"/>
                                <a:ea typeface="+mj-ea"/>
                                <a:cs typeface="+mn-cs"/>
                              </a:rPr>
                            </m:ctrlPr>
                          </m:sSupPr>
                          <m:e>
                            <m:r>
                              <m:rPr>
                                <m:sty m:val="p"/>
                              </m:rPr>
                              <a:rPr kumimoji="1" lang="en-US" altLang="ja-JP" sz="1200" b="0" i="0">
                                <a:solidFill>
                                  <a:schemeClr val="tx1"/>
                                </a:solidFill>
                                <a:effectLst/>
                                <a:latin typeface="Cambria Math" panose="02040503050406030204" pitchFamily="18" charset="0"/>
                                <a:ea typeface="+mj-ea"/>
                                <a:cs typeface="+mn-cs"/>
                              </a:rPr>
                              <m:t>e</m:t>
                            </m:r>
                          </m:e>
                          <m:sup>
                            <m:r>
                              <a:rPr kumimoji="1" lang="en-US" altLang="ja-JP" sz="1200" b="0" i="1">
                                <a:solidFill>
                                  <a:schemeClr val="tx1"/>
                                </a:solidFill>
                                <a:effectLst/>
                                <a:latin typeface="Cambria Math" panose="02040503050406030204" pitchFamily="18" charset="0"/>
                                <a:ea typeface="+mj-ea"/>
                                <a:cs typeface="+mn-cs"/>
                              </a:rPr>
                              <m:t>𝑎</m:t>
                            </m:r>
                            <m:r>
                              <a:rPr kumimoji="1" lang="en-US" altLang="ja-JP" sz="1200" b="0" i="1">
                                <a:solidFill>
                                  <a:schemeClr val="tx1"/>
                                </a:solidFill>
                                <a:effectLst/>
                                <a:latin typeface="Cambria Math" panose="02040503050406030204" pitchFamily="18" charset="0"/>
                                <a:ea typeface="+mj-ea"/>
                                <a:cs typeface="+mn-cs"/>
                              </a:rPr>
                              <m:t>+</m:t>
                            </m:r>
                            <m:r>
                              <a:rPr kumimoji="1" lang="en-US" altLang="ja-JP" sz="1200" b="0" i="1">
                                <a:solidFill>
                                  <a:schemeClr val="tx1"/>
                                </a:solidFill>
                                <a:effectLst/>
                                <a:latin typeface="Cambria Math" panose="02040503050406030204" pitchFamily="18" charset="0"/>
                                <a:ea typeface="+mj-ea"/>
                                <a:cs typeface="+mn-cs"/>
                              </a:rPr>
                              <m:t>𝑏𝑡</m:t>
                            </m:r>
                          </m:sup>
                        </m:sSup>
                      </m:den>
                    </m:f>
                  </m:oMath>
                </m:oMathPara>
              </a14:m>
              <a:endParaRPr kumimoji="1" lang="ja-JP" altLang="en-US" sz="1200">
                <a:latin typeface="+mn-lt"/>
                <a:ea typeface="+mj-ea"/>
              </a:endParaRPr>
            </a:p>
          </xdr:txBody>
        </xdr:sp>
      </mc:Choice>
      <mc:Fallback xmlns="">
        <xdr:sp macro="" textlink="">
          <xdr:nvSpPr>
            <xdr:cNvPr id="4" name="テキスト ボックス 3">
              <a:extLst>
                <a:ext uri="{FF2B5EF4-FFF2-40B4-BE49-F238E27FC236}">
                  <a16:creationId xmlns:a16="http://schemas.microsoft.com/office/drawing/2014/main" id="{8D0B08A6-A1D7-4B94-9BFF-4F9112548504}"/>
                </a:ext>
              </a:extLst>
            </xdr:cNvPr>
            <xdr:cNvSpPr txBox="1"/>
          </xdr:nvSpPr>
          <xdr:spPr>
            <a:xfrm>
              <a:off x="16525875" y="342900"/>
              <a:ext cx="2790825" cy="3216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200" i="0">
                  <a:latin typeface="+mn-lt"/>
                  <a:ea typeface="+mj-ea"/>
                </a:rPr>
                <a:t>𝑦=𝛾/(1+𝛼</a:t>
              </a:r>
              <a:r>
                <a:rPr kumimoji="1" lang="en-US" altLang="ja-JP" sz="1200" b="0" i="0">
                  <a:latin typeface="+mn-lt"/>
                  <a:ea typeface="+mj-ea"/>
                </a:rPr>
                <a:t>e</a:t>
              </a:r>
              <a:r>
                <a:rPr kumimoji="1" lang="ja-JP" altLang="en-US" sz="1200" b="0" i="0">
                  <a:latin typeface="+mn-lt"/>
                  <a:ea typeface="+mj-ea"/>
                </a:rPr>
                <a:t>^(</a:t>
              </a:r>
              <a:r>
                <a:rPr kumimoji="1" lang="ja-JP" altLang="en-US" sz="1200" i="0">
                  <a:latin typeface="+mn-lt"/>
                  <a:ea typeface="+mj-ea"/>
                </a:rPr>
                <a:t>−𝛽𝑡) )=𝛾/(1+</a:t>
              </a:r>
              <a:r>
                <a:rPr kumimoji="1" lang="en-US" altLang="ja-JP" sz="1200" b="0" i="0">
                  <a:latin typeface="+mn-lt"/>
                  <a:ea typeface="+mj-ea"/>
                </a:rPr>
                <a:t>e</a:t>
              </a:r>
              <a:r>
                <a:rPr kumimoji="1" lang="ja-JP" altLang="en-US" sz="1200" b="0" i="0">
                  <a:latin typeface="+mn-lt"/>
                  <a:ea typeface="+mj-ea"/>
                </a:rPr>
                <a:t>^(</a:t>
              </a:r>
              <a:r>
                <a:rPr kumimoji="1" lang="ja-JP" altLang="en-US" sz="1200" i="0">
                  <a:latin typeface="+mn-lt"/>
                  <a:ea typeface="+mj-ea"/>
                </a:rPr>
                <a:t>ln⁡𝛼−𝛽𝑡) )</a:t>
              </a:r>
              <a:r>
                <a:rPr kumimoji="1" lang="ja-JP" altLang="ja-JP" sz="1200" i="0">
                  <a:solidFill>
                    <a:schemeClr val="tx1"/>
                  </a:solidFill>
                  <a:effectLst/>
                  <a:latin typeface="+mn-lt"/>
                  <a:ea typeface="+mj-ea"/>
                  <a:cs typeface="+mn-cs"/>
                </a:rPr>
                <a:t>=𝛾/(1+</a:t>
              </a:r>
              <a:r>
                <a:rPr kumimoji="1" lang="en-US" altLang="ja-JP" sz="1200" b="0" i="0">
                  <a:solidFill>
                    <a:schemeClr val="tx1"/>
                  </a:solidFill>
                  <a:effectLst/>
                  <a:latin typeface="+mn-lt"/>
                  <a:ea typeface="+mj-ea"/>
                  <a:cs typeface="+mn-cs"/>
                </a:rPr>
                <a:t>e</a:t>
              </a:r>
              <a:r>
                <a:rPr kumimoji="1" lang="ja-JP" altLang="ja-JP" sz="1200" b="0" i="0">
                  <a:solidFill>
                    <a:schemeClr val="tx1"/>
                  </a:solidFill>
                  <a:effectLst/>
                  <a:latin typeface="+mn-lt"/>
                  <a:ea typeface="+mj-ea"/>
                  <a:cs typeface="+mn-cs"/>
                </a:rPr>
                <a:t>^(</a:t>
              </a:r>
              <a:r>
                <a:rPr kumimoji="1" lang="en-US" altLang="ja-JP" sz="1200" b="0" i="0">
                  <a:solidFill>
                    <a:schemeClr val="tx1"/>
                  </a:solidFill>
                  <a:effectLst/>
                  <a:latin typeface="+mn-lt"/>
                  <a:ea typeface="+mj-ea"/>
                  <a:cs typeface="+mn-cs"/>
                </a:rPr>
                <a:t>𝑎+𝑏</a:t>
              </a:r>
              <a:r>
                <a:rPr kumimoji="1" lang="ja-JP" altLang="ja-JP" sz="1200" i="0">
                  <a:solidFill>
                    <a:schemeClr val="tx1"/>
                  </a:solidFill>
                  <a:effectLst/>
                  <a:latin typeface="+mn-lt"/>
                  <a:ea typeface="+mj-ea"/>
                  <a:cs typeface="+mn-cs"/>
                </a:rPr>
                <a:t>𝑡) )</a:t>
              </a:r>
              <a:endParaRPr kumimoji="1" lang="ja-JP" altLang="en-US" sz="1200">
                <a:latin typeface="+mn-lt"/>
                <a:ea typeface="+mj-ea"/>
              </a:endParaRPr>
            </a:p>
          </xdr:txBody>
        </xdr:sp>
      </mc:Fallback>
    </mc:AlternateContent>
    <xdr:clientData/>
  </xdr:oneCellAnchor>
  <xdr:oneCellAnchor>
    <xdr:from>
      <xdr:col>24</xdr:col>
      <xdr:colOff>47625</xdr:colOff>
      <xdr:row>13</xdr:row>
      <xdr:rowOff>38100</xdr:rowOff>
    </xdr:from>
    <xdr:ext cx="1150891" cy="414985"/>
    <mc:AlternateContent xmlns:mc="http://schemas.openxmlformats.org/markup-compatibility/2006" xmlns:a14="http://schemas.microsoft.com/office/drawing/2010/main">
      <mc:Choice Requires="a14">
        <xdr:sp macro="" textlink="">
          <xdr:nvSpPr>
            <xdr:cNvPr id="5" name="テキスト ボックス 4">
              <a:extLst>
                <a:ext uri="{FF2B5EF4-FFF2-40B4-BE49-F238E27FC236}">
                  <a16:creationId xmlns:a16="http://schemas.microsoft.com/office/drawing/2014/main" id="{B1053B01-C57F-4B1A-BA3F-963D1F1E406F}"/>
                </a:ext>
              </a:extLst>
            </xdr:cNvPr>
            <xdr:cNvSpPr txBox="1"/>
          </xdr:nvSpPr>
          <xdr:spPr>
            <a:xfrm>
              <a:off x="16535400" y="2724150"/>
              <a:ext cx="1150891" cy="414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ja-JP" altLang="en-US" sz="1200" i="1">
                            <a:latin typeface="Cambria Math" panose="02040503050406030204" pitchFamily="18" charset="0"/>
                          </a:rPr>
                        </m:ctrlPr>
                      </m:fPr>
                      <m:num>
                        <m:r>
                          <a:rPr kumimoji="1" lang="ja-JP" altLang="en-US" sz="1200">
                            <a:latin typeface="Cambria Math" panose="02040503050406030204" pitchFamily="18" charset="0"/>
                          </a:rPr>
                          <m:t>ⅆ</m:t>
                        </m:r>
                        <m:r>
                          <a:rPr kumimoji="1" lang="ja-JP" altLang="en-US" sz="1200" i="1">
                            <a:latin typeface="Cambria Math" panose="02040503050406030204" pitchFamily="18" charset="0"/>
                          </a:rPr>
                          <m:t>𝑦</m:t>
                        </m:r>
                      </m:num>
                      <m:den>
                        <m:r>
                          <a:rPr kumimoji="1" lang="ja-JP" altLang="en-US" sz="1200" i="0">
                            <a:latin typeface="Cambria Math" panose="02040503050406030204" pitchFamily="18" charset="0"/>
                          </a:rPr>
                          <m:t>ⅆ</m:t>
                        </m:r>
                        <m:r>
                          <a:rPr kumimoji="1" lang="ja-JP" altLang="en-US" sz="1200" i="1">
                            <a:latin typeface="Cambria Math" panose="02040503050406030204" pitchFamily="18" charset="0"/>
                          </a:rPr>
                          <m:t>𝑡</m:t>
                        </m:r>
                      </m:den>
                    </m:f>
                    <m:r>
                      <a:rPr kumimoji="1" lang="ja-JP" altLang="en-US" sz="1200" i="0">
                        <a:latin typeface="Cambria Math" panose="02040503050406030204" pitchFamily="18" charset="0"/>
                      </a:rPr>
                      <m:t>=</m:t>
                    </m:r>
                    <m:r>
                      <a:rPr kumimoji="1" lang="ja-JP" altLang="en-US" sz="1200" i="1">
                        <a:latin typeface="Cambria Math" panose="02040503050406030204" pitchFamily="18" charset="0"/>
                      </a:rPr>
                      <m:t>𝛽</m:t>
                    </m:r>
                    <m:r>
                      <a:rPr kumimoji="1" lang="ja-JP" altLang="en-US" sz="1200" i="1">
                        <a:latin typeface="Cambria Math" panose="02040503050406030204" pitchFamily="18" charset="0"/>
                      </a:rPr>
                      <m:t>𝑦</m:t>
                    </m:r>
                    <m:d>
                      <m:dPr>
                        <m:ctrlPr>
                          <a:rPr kumimoji="1" lang="ja-JP" altLang="en-US" sz="1200" i="1">
                            <a:latin typeface="Cambria Math" panose="02040503050406030204" pitchFamily="18" charset="0"/>
                          </a:rPr>
                        </m:ctrlPr>
                      </m:dPr>
                      <m:e>
                        <m:r>
                          <a:rPr kumimoji="1" lang="ja-JP" altLang="en-US" sz="1200" i="0">
                            <a:latin typeface="Cambria Math" panose="02040503050406030204" pitchFamily="18" charset="0"/>
                          </a:rPr>
                          <m:t>1−</m:t>
                        </m:r>
                        <m:f>
                          <m:fPr>
                            <m:ctrlPr>
                              <a:rPr kumimoji="1" lang="ja-JP" altLang="en-US" sz="1200" i="1">
                                <a:latin typeface="Cambria Math" panose="02040503050406030204" pitchFamily="18" charset="0"/>
                              </a:rPr>
                            </m:ctrlPr>
                          </m:fPr>
                          <m:num>
                            <m:r>
                              <a:rPr kumimoji="1" lang="ja-JP" altLang="en-US" sz="1200" i="1">
                                <a:latin typeface="Cambria Math" panose="02040503050406030204" pitchFamily="18" charset="0"/>
                              </a:rPr>
                              <m:t>𝑦</m:t>
                            </m:r>
                          </m:num>
                          <m:den>
                            <m:r>
                              <a:rPr kumimoji="1" lang="ja-JP" altLang="en-US" sz="1200" i="1">
                                <a:latin typeface="Cambria Math" panose="02040503050406030204" pitchFamily="18" charset="0"/>
                              </a:rPr>
                              <m:t>𝛾</m:t>
                            </m:r>
                          </m:den>
                        </m:f>
                      </m:e>
                    </m:d>
                  </m:oMath>
                </m:oMathPara>
              </a14:m>
              <a:endParaRPr kumimoji="1" lang="ja-JP" altLang="en-US" sz="1200"/>
            </a:p>
          </xdr:txBody>
        </xdr:sp>
      </mc:Choice>
      <mc:Fallback xmlns="">
        <xdr:sp macro="" textlink="">
          <xdr:nvSpPr>
            <xdr:cNvPr id="5" name="テキスト ボックス 4">
              <a:extLst>
                <a:ext uri="{FF2B5EF4-FFF2-40B4-BE49-F238E27FC236}">
                  <a16:creationId xmlns:a16="http://schemas.microsoft.com/office/drawing/2014/main" id="{B1053B01-C57F-4B1A-BA3F-963D1F1E406F}"/>
                </a:ext>
              </a:extLst>
            </xdr:cNvPr>
            <xdr:cNvSpPr txBox="1"/>
          </xdr:nvSpPr>
          <xdr:spPr>
            <a:xfrm>
              <a:off x="16535400" y="2724150"/>
              <a:ext cx="1150891" cy="4149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200" i="0">
                  <a:latin typeface="Cambria Math" panose="02040503050406030204" pitchFamily="18" charset="0"/>
                </a:rPr>
                <a:t>ⅆ𝑦/ⅆ𝑡=𝛽𝑦(1−𝑦/𝛾)</a:t>
              </a:r>
              <a:endParaRPr kumimoji="1" lang="ja-JP" altLang="en-US" sz="1200"/>
            </a:p>
          </xdr:txBody>
        </xdr:sp>
      </mc:Fallback>
    </mc:AlternateContent>
    <xdr:clientData/>
  </xdr:oneCellAnchor>
  <xdr:oneCellAnchor>
    <xdr:from>
      <xdr:col>24</xdr:col>
      <xdr:colOff>80962</xdr:colOff>
      <xdr:row>20</xdr:row>
      <xdr:rowOff>19050</xdr:rowOff>
    </xdr:from>
    <xdr:ext cx="3086038" cy="418641"/>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E5F9CB93-C1D5-4430-A282-A158FCA23F9B}"/>
                </a:ext>
              </a:extLst>
            </xdr:cNvPr>
            <xdr:cNvSpPr txBox="1"/>
          </xdr:nvSpPr>
          <xdr:spPr>
            <a:xfrm>
              <a:off x="16568737" y="4371975"/>
              <a:ext cx="3086038" cy="418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ctrlPr>
                          <a:rPr kumimoji="1" lang="ja-JP" altLang="en-US" sz="1200" i="1">
                            <a:latin typeface="Cambria Math" panose="02040503050406030204" pitchFamily="18" charset="0"/>
                          </a:rPr>
                        </m:ctrlPr>
                      </m:fPr>
                      <m:num>
                        <m:sSup>
                          <m:sSupPr>
                            <m:ctrlPr>
                              <a:rPr kumimoji="1" lang="ja-JP" altLang="en-US" sz="1200" i="1">
                                <a:latin typeface="Cambria Math" panose="02040503050406030204" pitchFamily="18" charset="0"/>
                              </a:rPr>
                            </m:ctrlPr>
                          </m:sSupPr>
                          <m:e>
                            <m:r>
                              <a:rPr kumimoji="1" lang="ja-JP" altLang="en-US" sz="1200">
                                <a:latin typeface="Cambria Math" panose="02040503050406030204" pitchFamily="18" charset="0"/>
                              </a:rPr>
                              <m:t>ⅆ</m:t>
                            </m:r>
                          </m:e>
                          <m:sup>
                            <m:r>
                              <a:rPr kumimoji="1" lang="ja-JP" altLang="en-US" sz="1200" i="0">
                                <a:latin typeface="Cambria Math" panose="02040503050406030204" pitchFamily="18" charset="0"/>
                              </a:rPr>
                              <m:t>2</m:t>
                            </m:r>
                          </m:sup>
                        </m:sSup>
                        <m:r>
                          <a:rPr kumimoji="1" lang="ja-JP" altLang="en-US" sz="1200" i="1">
                            <a:latin typeface="Cambria Math" panose="02040503050406030204" pitchFamily="18" charset="0"/>
                          </a:rPr>
                          <m:t>𝑦</m:t>
                        </m:r>
                      </m:num>
                      <m:den>
                        <m:r>
                          <a:rPr kumimoji="1" lang="ja-JP" altLang="en-US" sz="1200" i="0">
                            <a:latin typeface="Cambria Math" panose="02040503050406030204" pitchFamily="18" charset="0"/>
                          </a:rPr>
                          <m:t>ⅆ</m:t>
                        </m:r>
                        <m:sSup>
                          <m:sSupPr>
                            <m:ctrlPr>
                              <a:rPr kumimoji="1" lang="ja-JP" altLang="en-US" sz="1200" i="1">
                                <a:latin typeface="Cambria Math" panose="02040503050406030204" pitchFamily="18" charset="0"/>
                              </a:rPr>
                            </m:ctrlPr>
                          </m:sSupPr>
                          <m:e>
                            <m:r>
                              <a:rPr kumimoji="1" lang="ja-JP" altLang="en-US" sz="1200" i="1">
                                <a:latin typeface="Cambria Math" panose="02040503050406030204" pitchFamily="18" charset="0"/>
                              </a:rPr>
                              <m:t>𝑡</m:t>
                            </m:r>
                          </m:e>
                          <m:sup>
                            <m:r>
                              <a:rPr kumimoji="1" lang="ja-JP" altLang="en-US" sz="1200" i="0">
                                <a:latin typeface="Cambria Math" panose="02040503050406030204" pitchFamily="18" charset="0"/>
                              </a:rPr>
                              <m:t>2</m:t>
                            </m:r>
                          </m:sup>
                        </m:sSup>
                      </m:den>
                    </m:f>
                    <m:r>
                      <a:rPr kumimoji="1" lang="ja-JP" altLang="en-US" sz="1200" i="0">
                        <a:latin typeface="Cambria Math" panose="02040503050406030204" pitchFamily="18" charset="0"/>
                      </a:rPr>
                      <m:t>=</m:t>
                    </m:r>
                    <m:r>
                      <a:rPr kumimoji="1" lang="ja-JP" altLang="en-US" sz="1200" i="1">
                        <a:latin typeface="Cambria Math" panose="02040503050406030204" pitchFamily="18" charset="0"/>
                      </a:rPr>
                      <m:t>𝛽</m:t>
                    </m:r>
                    <m:f>
                      <m:fPr>
                        <m:ctrlPr>
                          <a:rPr kumimoji="1" lang="ja-JP" altLang="en-US" sz="1200" i="1">
                            <a:latin typeface="Cambria Math" panose="02040503050406030204" pitchFamily="18" charset="0"/>
                          </a:rPr>
                        </m:ctrlPr>
                      </m:fPr>
                      <m:num>
                        <m:r>
                          <a:rPr kumimoji="1" lang="ja-JP" altLang="en-US" sz="1200" i="0">
                            <a:latin typeface="Cambria Math" panose="02040503050406030204" pitchFamily="18" charset="0"/>
                          </a:rPr>
                          <m:t>ⅆ</m:t>
                        </m:r>
                        <m:r>
                          <a:rPr kumimoji="1" lang="ja-JP" altLang="en-US" sz="1200" i="1">
                            <a:latin typeface="Cambria Math" panose="02040503050406030204" pitchFamily="18" charset="0"/>
                          </a:rPr>
                          <m:t>𝑦</m:t>
                        </m:r>
                      </m:num>
                      <m:den>
                        <m:r>
                          <a:rPr kumimoji="1" lang="ja-JP" altLang="en-US" sz="1200" i="0">
                            <a:latin typeface="Cambria Math" panose="02040503050406030204" pitchFamily="18" charset="0"/>
                          </a:rPr>
                          <m:t>ⅆ</m:t>
                        </m:r>
                        <m:r>
                          <a:rPr kumimoji="1" lang="ja-JP" altLang="en-US" sz="1200" i="1">
                            <a:latin typeface="Cambria Math" panose="02040503050406030204" pitchFamily="18" charset="0"/>
                          </a:rPr>
                          <m:t>𝑡</m:t>
                        </m:r>
                      </m:den>
                    </m:f>
                    <m:d>
                      <m:dPr>
                        <m:ctrlPr>
                          <a:rPr kumimoji="1" lang="ja-JP" altLang="en-US" sz="1200" i="1">
                            <a:latin typeface="Cambria Math" panose="02040503050406030204" pitchFamily="18" charset="0"/>
                          </a:rPr>
                        </m:ctrlPr>
                      </m:dPr>
                      <m:e>
                        <m:r>
                          <a:rPr kumimoji="1" lang="ja-JP" altLang="en-US" sz="1200" i="0">
                            <a:latin typeface="Cambria Math" panose="02040503050406030204" pitchFamily="18" charset="0"/>
                          </a:rPr>
                          <m:t>1−</m:t>
                        </m:r>
                        <m:f>
                          <m:fPr>
                            <m:ctrlPr>
                              <a:rPr kumimoji="1" lang="ja-JP" altLang="en-US" sz="1200" i="1">
                                <a:latin typeface="Cambria Math" panose="02040503050406030204" pitchFamily="18" charset="0"/>
                              </a:rPr>
                            </m:ctrlPr>
                          </m:fPr>
                          <m:num>
                            <m:r>
                              <a:rPr kumimoji="1" lang="ja-JP" altLang="en-US" sz="1200" i="0">
                                <a:latin typeface="Cambria Math" panose="02040503050406030204" pitchFamily="18" charset="0"/>
                              </a:rPr>
                              <m:t>2</m:t>
                            </m:r>
                            <m:r>
                              <a:rPr kumimoji="1" lang="ja-JP" altLang="en-US" sz="1200" i="1">
                                <a:latin typeface="Cambria Math" panose="02040503050406030204" pitchFamily="18" charset="0"/>
                              </a:rPr>
                              <m:t>𝑦</m:t>
                            </m:r>
                          </m:num>
                          <m:den>
                            <m:r>
                              <a:rPr kumimoji="1" lang="ja-JP" altLang="en-US" sz="1200" i="1">
                                <a:latin typeface="Cambria Math" panose="02040503050406030204" pitchFamily="18" charset="0"/>
                              </a:rPr>
                              <m:t>𝛾</m:t>
                            </m:r>
                          </m:den>
                        </m:f>
                      </m:e>
                    </m:d>
                    <m:r>
                      <a:rPr kumimoji="1" lang="ja-JP" altLang="en-US" sz="1200" i="0">
                        <a:latin typeface="Cambria Math" panose="02040503050406030204" pitchFamily="18" charset="0"/>
                      </a:rPr>
                      <m:t>=</m:t>
                    </m:r>
                    <m:sSup>
                      <m:sSupPr>
                        <m:ctrlPr>
                          <a:rPr kumimoji="1" lang="ja-JP" altLang="en-US" sz="1200" i="1">
                            <a:latin typeface="Cambria Math" panose="02040503050406030204" pitchFamily="18" charset="0"/>
                          </a:rPr>
                        </m:ctrlPr>
                      </m:sSupPr>
                      <m:e>
                        <m:r>
                          <a:rPr kumimoji="1" lang="ja-JP" altLang="en-US" sz="1200" i="1">
                            <a:latin typeface="Cambria Math" panose="02040503050406030204" pitchFamily="18" charset="0"/>
                          </a:rPr>
                          <m:t>𝛽</m:t>
                        </m:r>
                      </m:e>
                      <m:sup>
                        <m:r>
                          <a:rPr kumimoji="1" lang="ja-JP" altLang="en-US" sz="1200" i="0">
                            <a:latin typeface="Cambria Math" panose="02040503050406030204" pitchFamily="18" charset="0"/>
                          </a:rPr>
                          <m:t>2</m:t>
                        </m:r>
                      </m:sup>
                    </m:sSup>
                    <m:r>
                      <a:rPr kumimoji="1" lang="ja-JP" altLang="en-US" sz="1200" i="1">
                        <a:latin typeface="Cambria Math" panose="02040503050406030204" pitchFamily="18" charset="0"/>
                      </a:rPr>
                      <m:t>𝑦</m:t>
                    </m:r>
                    <m:d>
                      <m:dPr>
                        <m:ctrlPr>
                          <a:rPr kumimoji="1" lang="ja-JP" altLang="en-US" sz="1200" i="1">
                            <a:latin typeface="Cambria Math" panose="02040503050406030204" pitchFamily="18" charset="0"/>
                          </a:rPr>
                        </m:ctrlPr>
                      </m:dPr>
                      <m:e>
                        <m:r>
                          <a:rPr kumimoji="1" lang="ja-JP" altLang="en-US" sz="1200" i="0">
                            <a:latin typeface="Cambria Math" panose="02040503050406030204" pitchFamily="18" charset="0"/>
                          </a:rPr>
                          <m:t>1−</m:t>
                        </m:r>
                        <m:f>
                          <m:fPr>
                            <m:ctrlPr>
                              <a:rPr kumimoji="1" lang="ja-JP" altLang="en-US" sz="1200" i="1">
                                <a:latin typeface="Cambria Math" panose="02040503050406030204" pitchFamily="18" charset="0"/>
                              </a:rPr>
                            </m:ctrlPr>
                          </m:fPr>
                          <m:num>
                            <m:r>
                              <a:rPr kumimoji="1" lang="ja-JP" altLang="en-US" sz="1200" i="1">
                                <a:latin typeface="Cambria Math" panose="02040503050406030204" pitchFamily="18" charset="0"/>
                              </a:rPr>
                              <m:t>𝑦</m:t>
                            </m:r>
                          </m:num>
                          <m:den>
                            <m:r>
                              <a:rPr kumimoji="1" lang="ja-JP" altLang="en-US" sz="1200" i="1">
                                <a:latin typeface="Cambria Math" panose="02040503050406030204" pitchFamily="18" charset="0"/>
                              </a:rPr>
                              <m:t>𝛾</m:t>
                            </m:r>
                          </m:den>
                        </m:f>
                      </m:e>
                    </m:d>
                    <m:d>
                      <m:dPr>
                        <m:ctrlPr>
                          <a:rPr kumimoji="1" lang="ja-JP" altLang="en-US" sz="1200" i="1">
                            <a:latin typeface="Cambria Math" panose="02040503050406030204" pitchFamily="18" charset="0"/>
                          </a:rPr>
                        </m:ctrlPr>
                      </m:dPr>
                      <m:e>
                        <m:r>
                          <a:rPr kumimoji="1" lang="ja-JP" altLang="en-US" sz="1200" i="0">
                            <a:latin typeface="Cambria Math" panose="02040503050406030204" pitchFamily="18" charset="0"/>
                          </a:rPr>
                          <m:t>1−</m:t>
                        </m:r>
                        <m:f>
                          <m:fPr>
                            <m:ctrlPr>
                              <a:rPr kumimoji="1" lang="ja-JP" altLang="en-US" sz="1200" i="1">
                                <a:latin typeface="Cambria Math" panose="02040503050406030204" pitchFamily="18" charset="0"/>
                              </a:rPr>
                            </m:ctrlPr>
                          </m:fPr>
                          <m:num>
                            <m:r>
                              <a:rPr kumimoji="1" lang="ja-JP" altLang="en-US" sz="1200" i="0">
                                <a:latin typeface="Cambria Math" panose="02040503050406030204" pitchFamily="18" charset="0"/>
                              </a:rPr>
                              <m:t>2</m:t>
                            </m:r>
                            <m:r>
                              <a:rPr kumimoji="1" lang="ja-JP" altLang="en-US" sz="1200" i="1">
                                <a:latin typeface="Cambria Math" panose="02040503050406030204" pitchFamily="18" charset="0"/>
                              </a:rPr>
                              <m:t>𝑦</m:t>
                            </m:r>
                          </m:num>
                          <m:den>
                            <m:r>
                              <a:rPr kumimoji="1" lang="ja-JP" altLang="en-US" sz="1200" i="1">
                                <a:latin typeface="Cambria Math" panose="02040503050406030204" pitchFamily="18" charset="0"/>
                              </a:rPr>
                              <m:t>𝛾</m:t>
                            </m:r>
                          </m:den>
                        </m:f>
                      </m:e>
                    </m:d>
                  </m:oMath>
                </m:oMathPara>
              </a14:m>
              <a:endParaRPr kumimoji="1" lang="ja-JP" altLang="en-US" sz="1200"/>
            </a:p>
          </xdr:txBody>
        </xdr:sp>
      </mc:Choice>
      <mc:Fallback xmlns="">
        <xdr:sp macro="" textlink="">
          <xdr:nvSpPr>
            <xdr:cNvPr id="2" name="テキスト ボックス 1">
              <a:extLst>
                <a:ext uri="{FF2B5EF4-FFF2-40B4-BE49-F238E27FC236}">
                  <a16:creationId xmlns:a16="http://schemas.microsoft.com/office/drawing/2014/main" id="{E5F9CB93-C1D5-4430-A282-A158FCA23F9B}"/>
                </a:ext>
              </a:extLst>
            </xdr:cNvPr>
            <xdr:cNvSpPr txBox="1"/>
          </xdr:nvSpPr>
          <xdr:spPr>
            <a:xfrm>
              <a:off x="16568737" y="4371975"/>
              <a:ext cx="3086038" cy="4186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1200" i="0">
                  <a:latin typeface="Cambria Math" panose="02040503050406030204" pitchFamily="18" charset="0"/>
                </a:rPr>
                <a:t>(ⅆ^2 𝑦)/(ⅆ𝑡^2 )=𝛽 ⅆ𝑦/ⅆ𝑡 (1−2𝑦/𝛾)=𝛽^2 𝑦(1−𝑦/𝛾)(1−2𝑦/𝛾)</a:t>
              </a:r>
              <a:endParaRPr kumimoji="1" lang="ja-JP" altLang="en-US" sz="1200"/>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B992-91F9-4296-8F7B-1AB627A400C1}">
  <dimension ref="A1:AL189"/>
  <sheetViews>
    <sheetView tabSelected="1" zoomScaleNormal="100" workbookViewId="0">
      <selection activeCell="O25" sqref="O25"/>
    </sheetView>
  </sheetViews>
  <sheetFormatPr defaultRowHeight="18.75" x14ac:dyDescent="0.4"/>
  <cols>
    <col min="4" max="4" width="9.375" bestFit="1" customWidth="1"/>
    <col min="10" max="10" width="9" customWidth="1"/>
    <col min="12" max="17" width="9" customWidth="1"/>
    <col min="19" max="24" width="9" customWidth="1"/>
    <col min="26" max="30" width="9" customWidth="1"/>
    <col min="37" max="37" width="15.75" customWidth="1"/>
  </cols>
  <sheetData>
    <row r="1" spans="1:32" ht="24" x14ac:dyDescent="0.5">
      <c r="A1" s="1" t="s">
        <v>90</v>
      </c>
    </row>
    <row r="3" spans="1:32" x14ac:dyDescent="0.4">
      <c r="Y3" s="50" t="s">
        <v>53</v>
      </c>
      <c r="Z3" s="48"/>
      <c r="AA3" s="48"/>
      <c r="AB3" s="48"/>
      <c r="AC3" s="48"/>
      <c r="AD3" s="48"/>
      <c r="AE3" s="48"/>
      <c r="AF3" s="47"/>
    </row>
    <row r="4" spans="1:32" x14ac:dyDescent="0.4">
      <c r="Y4" s="48"/>
      <c r="Z4" s="48"/>
      <c r="AA4" s="48"/>
      <c r="AB4" s="48"/>
      <c r="AC4" s="48"/>
      <c r="AD4" s="48"/>
      <c r="AE4" s="48"/>
      <c r="AF4" s="47"/>
    </row>
    <row r="5" spans="1:32" x14ac:dyDescent="0.4">
      <c r="Y5" s="48"/>
      <c r="Z5" s="48"/>
      <c r="AA5" s="48"/>
      <c r="AB5" s="48"/>
      <c r="AC5" s="48"/>
      <c r="AD5" s="48" t="s">
        <v>61</v>
      </c>
      <c r="AE5" s="48"/>
      <c r="AF5" s="47"/>
    </row>
    <row r="6" spans="1:32" x14ac:dyDescent="0.4">
      <c r="Y6" s="49" t="s">
        <v>58</v>
      </c>
      <c r="Z6" s="48"/>
      <c r="AA6" s="48"/>
      <c r="AB6" s="48"/>
      <c r="AC6" s="48"/>
      <c r="AD6" s="48"/>
      <c r="AE6" s="48"/>
      <c r="AF6" s="47"/>
    </row>
    <row r="7" spans="1:32" x14ac:dyDescent="0.4">
      <c r="Y7" s="49" t="s">
        <v>59</v>
      </c>
      <c r="Z7" s="48"/>
      <c r="AA7" s="48"/>
      <c r="AB7" s="48"/>
      <c r="AC7" s="48"/>
      <c r="AD7" s="48"/>
      <c r="AE7" s="48"/>
      <c r="AF7" s="47"/>
    </row>
    <row r="8" spans="1:32" x14ac:dyDescent="0.4">
      <c r="Y8" s="49" t="s">
        <v>54</v>
      </c>
      <c r="Z8" s="48"/>
      <c r="AA8" s="48"/>
      <c r="AB8" s="48"/>
      <c r="AC8" s="48"/>
      <c r="AD8" s="48"/>
      <c r="AE8" s="48"/>
      <c r="AF8" s="47"/>
    </row>
    <row r="9" spans="1:32" x14ac:dyDescent="0.4">
      <c r="Y9" s="49" t="s">
        <v>55</v>
      </c>
      <c r="Z9" s="48"/>
      <c r="AA9" s="48"/>
      <c r="AB9" s="48"/>
      <c r="AC9" s="48"/>
      <c r="AD9" s="48"/>
      <c r="AE9" s="48"/>
      <c r="AF9" s="47"/>
    </row>
    <row r="10" spans="1:32" x14ac:dyDescent="0.4">
      <c r="Y10" s="49" t="s">
        <v>57</v>
      </c>
      <c r="Z10" s="48"/>
      <c r="AA10" s="48"/>
      <c r="AB10" s="48"/>
      <c r="AC10" s="48"/>
      <c r="AD10" s="48"/>
      <c r="AE10" s="48"/>
      <c r="AF10" s="47"/>
    </row>
    <row r="11" spans="1:32" x14ac:dyDescent="0.4">
      <c r="Y11" s="49" t="s">
        <v>56</v>
      </c>
      <c r="Z11" s="48"/>
      <c r="AA11" s="48"/>
      <c r="AB11" s="48"/>
      <c r="AC11" s="48"/>
      <c r="AD11" s="48"/>
      <c r="AE11" s="48"/>
      <c r="AF11" s="47"/>
    </row>
    <row r="12" spans="1:32" x14ac:dyDescent="0.4">
      <c r="Y12" s="48"/>
      <c r="Z12" s="48"/>
      <c r="AA12" s="48"/>
      <c r="AB12" s="48"/>
      <c r="AC12" s="48"/>
      <c r="AD12" s="48"/>
      <c r="AE12" s="48"/>
      <c r="AF12" s="47"/>
    </row>
    <row r="13" spans="1:32" x14ac:dyDescent="0.4">
      <c r="Y13" s="50" t="s">
        <v>65</v>
      </c>
      <c r="Z13" s="48"/>
      <c r="AA13" s="48"/>
      <c r="AB13" s="48"/>
      <c r="AC13" s="48"/>
      <c r="AD13" s="48"/>
      <c r="AE13" s="48"/>
      <c r="AF13" s="47"/>
    </row>
    <row r="14" spans="1:32" x14ac:dyDescent="0.4">
      <c r="Y14" s="48"/>
      <c r="Z14" s="48"/>
      <c r="AA14" s="48"/>
      <c r="AB14" s="48"/>
      <c r="AC14" s="48"/>
      <c r="AD14" s="48"/>
      <c r="AE14" s="48"/>
      <c r="AF14" s="47"/>
    </row>
    <row r="15" spans="1:32" x14ac:dyDescent="0.4">
      <c r="Y15" s="48"/>
      <c r="Z15" s="48"/>
      <c r="AA15" s="48"/>
      <c r="AB15" s="48"/>
      <c r="AC15" s="48"/>
      <c r="AD15" s="48" t="s">
        <v>62</v>
      </c>
      <c r="AE15" s="48"/>
      <c r="AF15" s="47"/>
    </row>
    <row r="16" spans="1:32" x14ac:dyDescent="0.4">
      <c r="Y16" s="49" t="s">
        <v>64</v>
      </c>
      <c r="Z16" s="48"/>
      <c r="AA16" s="48"/>
      <c r="AB16" s="48"/>
      <c r="AC16" s="48"/>
      <c r="AD16" s="48"/>
      <c r="AE16" s="48"/>
      <c r="AF16" s="47"/>
    </row>
    <row r="17" spans="1:32" x14ac:dyDescent="0.4">
      <c r="Y17" s="49" t="s">
        <v>60</v>
      </c>
      <c r="Z17" s="48"/>
      <c r="AA17" s="48"/>
      <c r="AB17" s="48"/>
      <c r="AC17" s="48"/>
      <c r="AD17" s="48"/>
      <c r="AE17" s="47"/>
      <c r="AF17" s="47"/>
    </row>
    <row r="18" spans="1:32" x14ac:dyDescent="0.4">
      <c r="Y18" s="49" t="s">
        <v>63</v>
      </c>
      <c r="Z18" s="48"/>
      <c r="AA18" s="48"/>
      <c r="AB18" s="48"/>
      <c r="AC18" s="48"/>
      <c r="AD18" s="48"/>
      <c r="AE18" s="48"/>
      <c r="AF18" s="47"/>
    </row>
    <row r="19" spans="1:32" x14ac:dyDescent="0.4">
      <c r="Y19" s="48"/>
      <c r="Z19" s="48"/>
      <c r="AA19" s="48"/>
      <c r="AB19" s="48"/>
      <c r="AC19" s="48"/>
      <c r="AD19" s="48"/>
      <c r="AE19" s="48"/>
      <c r="AF19" s="47"/>
    </row>
    <row r="20" spans="1:32" x14ac:dyDescent="0.4">
      <c r="Y20" s="50" t="s">
        <v>66</v>
      </c>
      <c r="Z20" s="48"/>
      <c r="AA20" s="48"/>
      <c r="AB20" s="48"/>
      <c r="AC20" s="48"/>
      <c r="AD20" s="48"/>
      <c r="AE20" s="48"/>
      <c r="AF20" s="47"/>
    </row>
    <row r="21" spans="1:32" x14ac:dyDescent="0.4">
      <c r="Q21" t="s">
        <v>74</v>
      </c>
      <c r="Y21" s="48"/>
      <c r="Z21" s="48"/>
      <c r="AA21" s="48"/>
      <c r="AB21" s="48"/>
      <c r="AC21" s="48"/>
      <c r="AD21" s="48"/>
      <c r="AE21" s="48"/>
      <c r="AF21" s="47"/>
    </row>
    <row r="22" spans="1:32" x14ac:dyDescent="0.4">
      <c r="Q22" t="s">
        <v>85</v>
      </c>
      <c r="Y22" s="48"/>
      <c r="Z22" s="48"/>
      <c r="AA22" s="48"/>
      <c r="AB22" s="48"/>
      <c r="AC22" s="48"/>
      <c r="AD22" s="48" t="s">
        <v>62</v>
      </c>
      <c r="AE22" s="48"/>
      <c r="AF22" s="47"/>
    </row>
    <row r="23" spans="1:32" x14ac:dyDescent="0.4">
      <c r="Q23" s="51" t="s">
        <v>86</v>
      </c>
      <c r="Y23" s="49" t="s">
        <v>67</v>
      </c>
      <c r="Z23" s="48"/>
      <c r="AA23" s="48"/>
      <c r="AB23" s="48"/>
      <c r="AC23" s="48"/>
      <c r="AD23" s="48"/>
      <c r="AE23" s="48"/>
      <c r="AF23" s="47"/>
    </row>
    <row r="24" spans="1:32" x14ac:dyDescent="0.4">
      <c r="Q24" s="12" t="s">
        <v>68</v>
      </c>
      <c r="Y24" s="49" t="s">
        <v>70</v>
      </c>
      <c r="Z24" s="48"/>
      <c r="AA24" s="48"/>
      <c r="AB24" s="48"/>
      <c r="AC24" s="48"/>
      <c r="AD24" s="48"/>
      <c r="AE24" s="48"/>
      <c r="AF24" s="47"/>
    </row>
    <row r="25" spans="1:32" x14ac:dyDescent="0.4">
      <c r="A25" s="44" t="s">
        <v>84</v>
      </c>
      <c r="Q25" s="45" t="s">
        <v>69</v>
      </c>
      <c r="Y25" s="47"/>
      <c r="Z25" s="47"/>
      <c r="AA25" s="47"/>
      <c r="AB25" s="47"/>
      <c r="AC25" s="47"/>
      <c r="AD25" s="47"/>
      <c r="AE25" s="47"/>
      <c r="AF25" s="47"/>
    </row>
    <row r="26" spans="1:32" x14ac:dyDescent="0.4">
      <c r="A26" t="s">
        <v>91</v>
      </c>
    </row>
    <row r="27" spans="1:32" x14ac:dyDescent="0.4">
      <c r="A27" t="s">
        <v>12</v>
      </c>
      <c r="H27" s="12" t="str">
        <f>"推定Y1(γ="&amp;TEXT(J33,"0")&amp;")、"&amp;"推定Y2(γ="&amp;TEXT(Q33,"0")&amp;")、"&amp;"推定Y3(γ="&amp;TEXT(X33,"0")&amp;")"</f>
        <v>推定Y1(γ=7200)、推定Y2(γ=7200)、推定Y3(γ=7650)</v>
      </c>
    </row>
    <row r="30" spans="1:32" x14ac:dyDescent="0.4">
      <c r="G30" s="39" t="s">
        <v>87</v>
      </c>
    </row>
    <row r="31" spans="1:32" x14ac:dyDescent="0.4">
      <c r="G31" s="6" t="s">
        <v>7</v>
      </c>
      <c r="H31" s="6"/>
      <c r="I31" s="6"/>
      <c r="J31" s="6"/>
      <c r="K31" s="6"/>
      <c r="L31" s="6"/>
      <c r="M31" s="6"/>
      <c r="N31" s="6"/>
      <c r="O31" s="6"/>
      <c r="P31" s="6"/>
      <c r="Q31" s="6"/>
      <c r="R31" s="6"/>
      <c r="S31" s="6"/>
      <c r="T31" s="6"/>
      <c r="U31" s="6"/>
      <c r="V31" s="6"/>
      <c r="W31" s="6"/>
      <c r="X31" s="6"/>
      <c r="Y31" s="6"/>
      <c r="Z31" s="6"/>
      <c r="AA31" s="6"/>
      <c r="AB31" s="6"/>
      <c r="AC31" s="6"/>
      <c r="AD31" s="6"/>
    </row>
    <row r="32" spans="1:32" x14ac:dyDescent="0.4">
      <c r="A32" t="s">
        <v>10</v>
      </c>
      <c r="D32" s="40">
        <v>8824394</v>
      </c>
      <c r="J32" t="s">
        <v>14</v>
      </c>
      <c r="Q32" t="s">
        <v>15</v>
      </c>
      <c r="X32" t="s">
        <v>16</v>
      </c>
    </row>
    <row r="33" spans="1:30" x14ac:dyDescent="0.4">
      <c r="A33" t="s">
        <v>8</v>
      </c>
      <c r="I33" s="28" t="s">
        <v>17</v>
      </c>
      <c r="J33" s="29">
        <f>Q33</f>
        <v>7200</v>
      </c>
      <c r="K33" s="29"/>
      <c r="L33" s="11"/>
      <c r="M33" s="11"/>
      <c r="N33" s="11"/>
      <c r="O33" s="11"/>
      <c r="P33" s="11"/>
      <c r="Q33" s="37">
        <v>7200</v>
      </c>
      <c r="R33" s="29" t="s">
        <v>40</v>
      </c>
      <c r="S33" s="11"/>
      <c r="T33" s="11"/>
      <c r="U33" s="11"/>
      <c r="V33" s="11"/>
      <c r="W33" s="11"/>
      <c r="X33" s="29">
        <f>Q33+450</f>
        <v>7650</v>
      </c>
      <c r="Y33" s="29"/>
      <c r="Z33" s="11"/>
      <c r="AA33" s="11"/>
      <c r="AB33" s="11"/>
      <c r="AC33" s="11"/>
      <c r="AD33" s="11"/>
    </row>
    <row r="34" spans="1:30" x14ac:dyDescent="0.4">
      <c r="A34" s="4" t="s">
        <v>3</v>
      </c>
      <c r="B34" s="4" t="s">
        <v>6</v>
      </c>
      <c r="C34" s="4" t="s">
        <v>5</v>
      </c>
      <c r="D34" s="4" t="s">
        <v>4</v>
      </c>
      <c r="I34" s="13" t="s">
        <v>51</v>
      </c>
      <c r="J34" s="15">
        <f>J40-J35*$H$40</f>
        <v>6.8032512760114336</v>
      </c>
      <c r="K34" s="15"/>
      <c r="Q34" s="15">
        <f>Q40-Q35*$H$40</f>
        <v>6.8032512760114336</v>
      </c>
      <c r="R34" s="15"/>
      <c r="X34" s="15">
        <f>X40-X35*$H$40</f>
        <v>6.7435296763661103</v>
      </c>
      <c r="Y34" s="15"/>
    </row>
    <row r="35" spans="1:30" x14ac:dyDescent="0.4">
      <c r="A35" s="7">
        <v>2E-3</v>
      </c>
      <c r="B35" s="8">
        <f>D$32*A35</f>
        <v>17648.788</v>
      </c>
      <c r="C35" s="9">
        <v>0.05</v>
      </c>
      <c r="D35" s="10">
        <f t="shared" ref="D35:D37" si="0">B35*C35</f>
        <v>882.43940000000009</v>
      </c>
      <c r="I35" s="46" t="s">
        <v>52</v>
      </c>
      <c r="J35" s="16">
        <f>J42/$H$41</f>
        <v>-0.12531145439276636</v>
      </c>
      <c r="K35" s="16"/>
      <c r="Q35" s="16">
        <f>Q42/$H$41</f>
        <v>-0.12531145439276636</v>
      </c>
      <c r="R35" s="16"/>
      <c r="X35" s="16">
        <f>X42/$H$41</f>
        <v>-0.11995230727556615</v>
      </c>
      <c r="Y35" s="16"/>
    </row>
    <row r="36" spans="1:30" x14ac:dyDescent="0.4">
      <c r="A36" s="7">
        <v>1E-3</v>
      </c>
      <c r="B36" s="8">
        <f t="shared" ref="B36:B37" si="1">D$32*A36</f>
        <v>8824.3940000000002</v>
      </c>
      <c r="C36" s="9">
        <v>0.05</v>
      </c>
      <c r="D36" s="10">
        <f t="shared" si="0"/>
        <v>441.21970000000005</v>
      </c>
      <c r="I36" s="13" t="s">
        <v>18</v>
      </c>
      <c r="J36" s="20">
        <f>J45/J41</f>
        <v>0.99496895851207212</v>
      </c>
      <c r="K36" s="20"/>
      <c r="L36" s="21"/>
      <c r="M36" s="21"/>
      <c r="N36" s="21"/>
      <c r="O36" s="21"/>
      <c r="P36" s="21"/>
      <c r="Q36" s="20">
        <f>Q45/Q41</f>
        <v>0.99496895851207212</v>
      </c>
      <c r="R36" s="36"/>
      <c r="S36" s="21"/>
      <c r="T36" s="21"/>
      <c r="U36" s="21"/>
      <c r="V36" s="21"/>
      <c r="W36" s="21"/>
      <c r="X36" s="20">
        <f>X45/X41</f>
        <v>0.99043263589641861</v>
      </c>
      <c r="Y36" s="20"/>
      <c r="Z36" s="21"/>
      <c r="AA36" s="21"/>
      <c r="AB36" s="21"/>
      <c r="AC36" s="21"/>
      <c r="AD36" s="21"/>
    </row>
    <row r="37" spans="1:30" x14ac:dyDescent="0.4">
      <c r="A37" s="7">
        <v>8.9999999999999998E-4</v>
      </c>
      <c r="B37" s="8">
        <f t="shared" si="1"/>
        <v>7941.9546</v>
      </c>
      <c r="C37" s="9">
        <v>0.05</v>
      </c>
      <c r="D37" s="10">
        <f t="shared" si="0"/>
        <v>397.09773000000001</v>
      </c>
      <c r="I37" s="13"/>
    </row>
    <row r="38" spans="1:30" x14ac:dyDescent="0.4">
      <c r="A38" s="7">
        <v>8.0000000000000004E-4</v>
      </c>
      <c r="B38" s="8">
        <f t="shared" ref="B38:B45" si="2">D$32*A38</f>
        <v>7059.5152000000007</v>
      </c>
      <c r="C38" s="9">
        <v>0.05</v>
      </c>
      <c r="D38" s="10">
        <f t="shared" ref="D38:D45" si="3">B38*C38</f>
        <v>352.97576000000004</v>
      </c>
      <c r="G38" s="13" t="s">
        <v>22</v>
      </c>
      <c r="H38" s="13">
        <f>COUNT(G$52:G$189)</f>
        <v>78</v>
      </c>
    </row>
    <row r="39" spans="1:30" x14ac:dyDescent="0.4">
      <c r="A39" s="7">
        <v>6.9999999999999999E-4</v>
      </c>
      <c r="B39" s="8">
        <f t="shared" si="2"/>
        <v>6177.0757999999996</v>
      </c>
      <c r="C39" s="9">
        <v>0.05</v>
      </c>
      <c r="D39" s="10">
        <f t="shared" si="3"/>
        <v>308.85379</v>
      </c>
      <c r="F39" s="18"/>
      <c r="G39" s="13" t="s">
        <v>29</v>
      </c>
      <c r="H39" s="13">
        <f>SUM(G$52:G$189)</f>
        <v>3081</v>
      </c>
      <c r="I39" s="13" t="s">
        <v>41</v>
      </c>
      <c r="J39" s="15">
        <f>SUM(L$52:L$189)</f>
        <v>144.56900854477871</v>
      </c>
      <c r="K39" s="15"/>
      <c r="Q39" s="15">
        <f>SUM(S$52:S$189)</f>
        <v>144.56900854477871</v>
      </c>
      <c r="R39" s="15"/>
      <c r="X39" s="15">
        <f>SUM(Z$52:Z$189)</f>
        <v>156.42225604053726</v>
      </c>
      <c r="Y39" s="15"/>
    </row>
    <row r="40" spans="1:30" x14ac:dyDescent="0.4">
      <c r="A40" s="7">
        <v>5.9999999999999995E-4</v>
      </c>
      <c r="B40" s="8">
        <f t="shared" si="2"/>
        <v>5294.6363999999994</v>
      </c>
      <c r="C40" s="9">
        <v>0.05</v>
      </c>
      <c r="D40" s="10">
        <f t="shared" si="3"/>
        <v>264.73181999999997</v>
      </c>
      <c r="F40" s="18"/>
      <c r="G40" s="13" t="s">
        <v>19</v>
      </c>
      <c r="H40" s="13">
        <f>H39/H38</f>
        <v>39.5</v>
      </c>
      <c r="I40" s="13" t="s">
        <v>20</v>
      </c>
      <c r="J40" s="30">
        <f>J39/$H$38</f>
        <v>1.853448827497163</v>
      </c>
      <c r="L40" s="13"/>
      <c r="M40" s="13"/>
      <c r="N40" s="13"/>
      <c r="O40" s="13"/>
      <c r="P40" s="13"/>
      <c r="Q40" s="30">
        <f>Q39/$H$38</f>
        <v>1.853448827497163</v>
      </c>
      <c r="S40" s="13"/>
      <c r="T40" s="13"/>
      <c r="U40" s="13"/>
      <c r="V40" s="13"/>
      <c r="W40" s="13"/>
      <c r="X40" s="30">
        <f>X39/$H$38</f>
        <v>2.0054135389812471</v>
      </c>
      <c r="Z40" s="13"/>
      <c r="AA40" s="13"/>
      <c r="AB40" s="13"/>
      <c r="AC40" s="13"/>
      <c r="AD40" s="13"/>
    </row>
    <row r="41" spans="1:30" x14ac:dyDescent="0.4">
      <c r="A41" s="7">
        <v>5.0000000000000001E-4</v>
      </c>
      <c r="B41" s="8">
        <f t="shared" si="2"/>
        <v>4412.1970000000001</v>
      </c>
      <c r="C41" s="9">
        <v>0.05</v>
      </c>
      <c r="D41" s="10">
        <f t="shared" si="3"/>
        <v>220.60985000000002</v>
      </c>
      <c r="G41" s="13" t="s">
        <v>32</v>
      </c>
      <c r="H41" s="13">
        <f>SUM(H$52:H$189)</f>
        <v>39539.5</v>
      </c>
      <c r="I41" s="13" t="s">
        <v>23</v>
      </c>
      <c r="J41" s="15">
        <f>SUM(M$52:M$189)</f>
        <v>624.02671501680459</v>
      </c>
      <c r="K41" s="15"/>
      <c r="L41" s="13"/>
      <c r="M41" s="13"/>
      <c r="N41" s="13"/>
      <c r="O41" s="13"/>
      <c r="P41" s="13"/>
      <c r="Q41" s="15">
        <f>SUM(T$52:T$189)</f>
        <v>624.02671501680459</v>
      </c>
      <c r="R41" s="15"/>
      <c r="S41" s="13"/>
      <c r="T41" s="13"/>
      <c r="U41" s="13"/>
      <c r="V41" s="13"/>
      <c r="W41" s="13"/>
      <c r="X41" s="15">
        <f>SUM(AA$52:AA$189)</f>
        <v>574.41191875388176</v>
      </c>
      <c r="Y41" s="15"/>
      <c r="Z41" s="13"/>
      <c r="AA41" s="13"/>
      <c r="AB41" s="13"/>
      <c r="AC41" s="13"/>
      <c r="AD41" s="13"/>
    </row>
    <row r="42" spans="1:30" x14ac:dyDescent="0.4">
      <c r="A42" s="7">
        <v>4.0000000000000002E-4</v>
      </c>
      <c r="B42" s="8">
        <f t="shared" si="2"/>
        <v>3529.7576000000004</v>
      </c>
      <c r="C42" s="9">
        <v>0.05</v>
      </c>
      <c r="D42" s="10">
        <f t="shared" si="3"/>
        <v>176.48788000000002</v>
      </c>
      <c r="G42" s="14" t="s">
        <v>13</v>
      </c>
      <c r="H42" s="17">
        <f>MAX(C52:C189)</f>
        <v>6871</v>
      </c>
      <c r="I42" s="13" t="s">
        <v>24</v>
      </c>
      <c r="J42" s="15">
        <f>SUM(N$52:N$189)</f>
        <v>-4954.7522509627852</v>
      </c>
      <c r="K42" s="15"/>
      <c r="L42" s="13"/>
      <c r="M42" s="13"/>
      <c r="N42" s="13"/>
      <c r="O42" s="13"/>
      <c r="P42" s="13"/>
      <c r="Q42" s="15">
        <f>SUM(U$52:U$189)</f>
        <v>-4954.7522509627852</v>
      </c>
      <c r="R42" s="15"/>
      <c r="S42" s="13"/>
      <c r="T42" s="13"/>
      <c r="U42" s="13"/>
      <c r="V42" s="13"/>
      <c r="W42" s="13"/>
      <c r="X42" s="15">
        <f>SUM(AB$52:AB$189)</f>
        <v>-4742.8542535222477</v>
      </c>
      <c r="Y42" s="15"/>
      <c r="Z42" s="13"/>
      <c r="AA42" s="13"/>
      <c r="AB42" s="13"/>
      <c r="AC42" s="13"/>
      <c r="AD42" s="13"/>
    </row>
    <row r="43" spans="1:30" x14ac:dyDescent="0.4">
      <c r="A43" s="7">
        <v>2.9999999999999997E-4</v>
      </c>
      <c r="B43" s="8">
        <f t="shared" si="2"/>
        <v>2647.3181999999997</v>
      </c>
      <c r="C43" s="9">
        <v>0.05</v>
      </c>
      <c r="D43" s="10">
        <f t="shared" si="3"/>
        <v>132.36590999999999</v>
      </c>
      <c r="F43" s="18"/>
      <c r="G43" s="13"/>
      <c r="H43" s="13"/>
      <c r="I43" s="13" t="s">
        <v>33</v>
      </c>
      <c r="J43" s="15">
        <f>SUM(O$52:O$189)</f>
        <v>144.56900854477868</v>
      </c>
      <c r="K43" s="15"/>
      <c r="L43" s="13"/>
      <c r="M43" s="13"/>
      <c r="N43" s="13"/>
      <c r="O43" s="13"/>
      <c r="P43" s="13"/>
      <c r="Q43" s="15">
        <f>SUM(V$52:V$189)</f>
        <v>144.56900854477868</v>
      </c>
      <c r="R43" s="15"/>
      <c r="S43" s="13"/>
      <c r="T43" s="13"/>
      <c r="U43" s="13"/>
      <c r="V43" s="13"/>
      <c r="W43" s="13"/>
      <c r="X43" s="15">
        <f>SUM(AC$52:AC$189)</f>
        <v>156.42225604053726</v>
      </c>
      <c r="Y43" s="15"/>
      <c r="Z43" s="13"/>
      <c r="AA43" s="13"/>
      <c r="AB43" s="13"/>
      <c r="AC43" s="13"/>
      <c r="AD43" s="13"/>
    </row>
    <row r="44" spans="1:30" x14ac:dyDescent="0.4">
      <c r="A44" s="7">
        <v>2.0000000000000001E-4</v>
      </c>
      <c r="B44" s="8">
        <f t="shared" si="2"/>
        <v>1764.8788000000002</v>
      </c>
      <c r="C44" s="9">
        <v>0.05</v>
      </c>
      <c r="D44" s="10">
        <f t="shared" si="3"/>
        <v>88.243940000000009</v>
      </c>
      <c r="F44" s="19"/>
      <c r="I44" s="13" t="s">
        <v>20</v>
      </c>
      <c r="J44" s="30">
        <f>J43/$H$38</f>
        <v>1.8534488274971626</v>
      </c>
      <c r="L44" s="14"/>
      <c r="M44" s="13"/>
      <c r="N44" s="13"/>
      <c r="O44" s="13"/>
      <c r="P44" s="13"/>
      <c r="Q44" s="30">
        <f>Q43/$H$38</f>
        <v>1.8534488274971626</v>
      </c>
      <c r="S44" s="14"/>
      <c r="T44" s="13"/>
      <c r="U44" s="13"/>
      <c r="V44" s="13"/>
      <c r="W44" s="13"/>
      <c r="X44" s="30">
        <f>X43/$H$38</f>
        <v>2.0054135389812471</v>
      </c>
      <c r="Z44" s="14"/>
      <c r="AA44" s="13"/>
      <c r="AB44" s="13"/>
      <c r="AC44" s="13"/>
      <c r="AD44" s="13"/>
    </row>
    <row r="45" spans="1:30" x14ac:dyDescent="0.4">
      <c r="A45" s="7">
        <v>1E-4</v>
      </c>
      <c r="B45" s="8">
        <f t="shared" si="2"/>
        <v>882.43940000000009</v>
      </c>
      <c r="C45" s="9">
        <v>0.05</v>
      </c>
      <c r="D45" s="10">
        <f t="shared" si="3"/>
        <v>44.121970000000005</v>
      </c>
      <c r="I45" s="13" t="s">
        <v>23</v>
      </c>
      <c r="J45" s="15">
        <f>SUM(P$52:P$189)</f>
        <v>620.88721072397971</v>
      </c>
      <c r="K45" s="15"/>
      <c r="L45" s="14"/>
      <c r="M45" s="13"/>
      <c r="N45" s="13"/>
      <c r="O45" s="13"/>
      <c r="P45" s="13"/>
      <c r="Q45" s="15">
        <f>SUM(W$52:W$189)</f>
        <v>620.88721072397971</v>
      </c>
      <c r="R45" s="15"/>
      <c r="S45" s="14"/>
      <c r="T45" s="13"/>
      <c r="U45" s="13"/>
      <c r="V45" s="13"/>
      <c r="W45" s="13"/>
      <c r="X45" s="15">
        <f>SUM(AD$52:AD$189)</f>
        <v>568.91631078172657</v>
      </c>
      <c r="Y45" s="15"/>
      <c r="Z45" s="14"/>
      <c r="AA45" s="13"/>
      <c r="AB45" s="13"/>
      <c r="AC45" s="13"/>
      <c r="AD45" s="13"/>
    </row>
    <row r="46" spans="1:30" x14ac:dyDescent="0.4">
      <c r="I46" s="33" t="s">
        <v>1</v>
      </c>
      <c r="J46" s="34">
        <f>J$33/(1+EXP(J$34+J$35*$H$38))</f>
        <v>6848.9901350894033</v>
      </c>
      <c r="K46" s="33"/>
      <c r="L46" s="35"/>
      <c r="M46" s="33"/>
      <c r="N46" s="33"/>
      <c r="O46" s="33"/>
      <c r="P46" s="33"/>
      <c r="Q46" s="34">
        <f>Q$33/(1+EXP(Q$34+Q$35*$H$38))</f>
        <v>6848.9901350894033</v>
      </c>
      <c r="R46" s="33"/>
      <c r="S46" s="35"/>
      <c r="T46" s="33"/>
      <c r="U46" s="33"/>
      <c r="V46" s="33"/>
      <c r="W46" s="33"/>
      <c r="X46" s="34">
        <f>X$33/(1+EXP(X$34+X$35*$H$38))</f>
        <v>7127.3341935248081</v>
      </c>
      <c r="Y46" s="33"/>
      <c r="Z46" s="35"/>
      <c r="AA46" s="33"/>
      <c r="AB46" s="33"/>
      <c r="AC46" s="33"/>
      <c r="AD46" s="33"/>
    </row>
    <row r="47" spans="1:30" x14ac:dyDescent="0.4">
      <c r="I47" s="13" t="s">
        <v>37</v>
      </c>
      <c r="J47" s="31">
        <f>J46/J33</f>
        <v>0.95124862987352821</v>
      </c>
      <c r="K47" s="13"/>
      <c r="L47" s="14"/>
      <c r="M47" s="13"/>
      <c r="N47" s="13"/>
      <c r="O47" s="13"/>
      <c r="P47" s="13"/>
      <c r="Q47" s="31">
        <f>Q46/Q33</f>
        <v>0.95124862987352821</v>
      </c>
      <c r="R47" s="13"/>
      <c r="S47" s="14"/>
      <c r="T47" s="13"/>
      <c r="U47" s="13"/>
      <c r="V47" s="13"/>
      <c r="W47" s="13"/>
      <c r="X47" s="31">
        <f>X46/X33</f>
        <v>0.93167767235618404</v>
      </c>
      <c r="Y47" s="13"/>
      <c r="Z47" s="14"/>
      <c r="AA47" s="13"/>
      <c r="AB47" s="13"/>
      <c r="AC47" s="13"/>
      <c r="AD47" s="13"/>
    </row>
    <row r="48" spans="1:30" x14ac:dyDescent="0.4">
      <c r="I48" s="13" t="s">
        <v>39</v>
      </c>
      <c r="J48" s="14">
        <f>$H$42-J46</f>
        <v>22.009864910596662</v>
      </c>
      <c r="K48" s="13"/>
      <c r="L48" s="14"/>
      <c r="M48" s="13"/>
      <c r="N48" s="13"/>
      <c r="O48" s="14"/>
      <c r="P48" s="13"/>
      <c r="Q48" s="14">
        <f>$H$42-Q46</f>
        <v>22.009864910596662</v>
      </c>
      <c r="R48" s="13"/>
      <c r="S48" s="14"/>
      <c r="T48" s="13"/>
      <c r="U48" s="13"/>
      <c r="V48" s="14"/>
      <c r="W48" s="13"/>
      <c r="X48" s="14">
        <f>$H$42-X46</f>
        <v>-256.33419352480814</v>
      </c>
      <c r="Y48" s="13"/>
      <c r="Z48" s="14"/>
      <c r="AA48" s="13"/>
      <c r="AB48" s="13"/>
      <c r="AC48" s="14"/>
      <c r="AD48" s="13"/>
    </row>
    <row r="49" spans="1:30" x14ac:dyDescent="0.4">
      <c r="I49" s="13" t="s">
        <v>38</v>
      </c>
      <c r="J49" s="32">
        <f>J48/J33</f>
        <v>3.0569256820273142E-3</v>
      </c>
      <c r="K49" s="13"/>
      <c r="L49" s="15"/>
      <c r="M49" s="15"/>
      <c r="N49" s="15"/>
      <c r="O49" s="14"/>
      <c r="P49" s="15"/>
      <c r="Q49" s="32">
        <f>Q48/Q33</f>
        <v>3.0569256820273142E-3</v>
      </c>
      <c r="R49" s="13"/>
      <c r="S49" s="15"/>
      <c r="T49" s="15"/>
      <c r="U49" s="15"/>
      <c r="V49" s="14"/>
      <c r="W49" s="15"/>
      <c r="X49" s="32">
        <f>X48/X33</f>
        <v>-3.3507737715661193E-2</v>
      </c>
      <c r="Y49" s="13"/>
      <c r="Z49" s="15"/>
      <c r="AA49" s="15"/>
      <c r="AB49" s="15"/>
      <c r="AC49" s="14"/>
      <c r="AD49" s="15"/>
    </row>
    <row r="50" spans="1:30" x14ac:dyDescent="0.4">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x14ac:dyDescent="0.4">
      <c r="A51" s="5" t="s">
        <v>0</v>
      </c>
      <c r="B51" s="26" t="s">
        <v>25</v>
      </c>
      <c r="C51" s="26" t="s">
        <v>9</v>
      </c>
      <c r="D51" s="26" t="str">
        <f>"推定Y1(γ="&amp;TEXT(J33,"0")&amp;")"</f>
        <v>推定Y1(γ=7200)</v>
      </c>
      <c r="E51" s="26" t="str">
        <f>"推定Y2(γ="&amp;TEXT(Q33,"0")&amp;")"</f>
        <v>推定Y2(γ=7200)</v>
      </c>
      <c r="F51" s="26" t="str">
        <f>"推定Y3(γ="&amp;TEXT(X33,"0")&amp;")"</f>
        <v>推定Y3(γ=7650)</v>
      </c>
      <c r="G51" s="26" t="s">
        <v>21</v>
      </c>
      <c r="H51" s="26" t="s">
        <v>26</v>
      </c>
      <c r="I51" s="26" t="s">
        <v>2</v>
      </c>
      <c r="J51" s="27" t="s">
        <v>34</v>
      </c>
      <c r="K51" s="26" t="s">
        <v>11</v>
      </c>
      <c r="L51" s="26" t="s">
        <v>31</v>
      </c>
      <c r="M51" s="26" t="s">
        <v>27</v>
      </c>
      <c r="N51" s="26" t="s">
        <v>28</v>
      </c>
      <c r="O51" s="26" t="s">
        <v>30</v>
      </c>
      <c r="P51" s="26" t="s">
        <v>27</v>
      </c>
      <c r="Q51" s="27" t="s">
        <v>35</v>
      </c>
      <c r="R51" s="26" t="s">
        <v>11</v>
      </c>
      <c r="S51" s="26" t="s">
        <v>31</v>
      </c>
      <c r="T51" s="26" t="s">
        <v>27</v>
      </c>
      <c r="U51" s="26" t="s">
        <v>28</v>
      </c>
      <c r="V51" s="26" t="s">
        <v>30</v>
      </c>
      <c r="W51" s="26" t="s">
        <v>27</v>
      </c>
      <c r="X51" s="27" t="s">
        <v>36</v>
      </c>
      <c r="Y51" s="26" t="s">
        <v>11</v>
      </c>
      <c r="Z51" s="26" t="s">
        <v>31</v>
      </c>
      <c r="AA51" s="26" t="s">
        <v>27</v>
      </c>
      <c r="AB51" s="26" t="s">
        <v>28</v>
      </c>
      <c r="AC51" s="26" t="s">
        <v>30</v>
      </c>
      <c r="AD51" s="26" t="s">
        <v>27</v>
      </c>
    </row>
    <row r="52" spans="1:30" x14ac:dyDescent="0.4">
      <c r="A52" s="3">
        <v>43998</v>
      </c>
      <c r="B52" s="23">
        <v>3</v>
      </c>
      <c r="C52" s="22">
        <f>B52</f>
        <v>3</v>
      </c>
      <c r="D52" s="24">
        <f>J52</f>
        <v>9.0488611200146369</v>
      </c>
      <c r="E52" s="24">
        <f>Q52</f>
        <v>9.0488611200146369</v>
      </c>
      <c r="F52" s="24">
        <f>X52</f>
        <v>10.150832992397264</v>
      </c>
      <c r="G52" s="22">
        <v>1</v>
      </c>
      <c r="H52" s="23">
        <f>(G52-$H$40)^2</f>
        <v>1482.25</v>
      </c>
      <c r="I52" s="22">
        <v>1</v>
      </c>
      <c r="J52" s="24">
        <f>J$33/(1+EXP(J$34+J$35*$I52))</f>
        <v>9.0488611200146369</v>
      </c>
      <c r="K52" s="38"/>
      <c r="L52" s="25">
        <f t="shared" ref="L52:L90" si="4">LN(J$33/$C52-1)</f>
        <v>7.7828072628396949</v>
      </c>
      <c r="M52" s="25">
        <f>(L52-J$40)^2</f>
        <v>35.157291454767645</v>
      </c>
      <c r="N52" s="24">
        <f>(L52-J$40)*($G52-$H$40)</f>
        <v>-228.28029976068748</v>
      </c>
      <c r="O52" s="25">
        <f>LN(J$33/J52-1)</f>
        <v>6.6779398216186676</v>
      </c>
      <c r="P52" s="25">
        <f>(O52-J$40)^2</f>
        <v>23.275713352359499</v>
      </c>
      <c r="Q52" s="24">
        <f>Q$33/(1+EXP(Q$34+Q$35*$I52))</f>
        <v>9.0488611200146369</v>
      </c>
      <c r="R52" s="38"/>
      <c r="S52" s="25">
        <f t="shared" ref="S52:S90" si="5">LN(Q$33/$C52-1)</f>
        <v>7.7828072628396949</v>
      </c>
      <c r="T52" s="25">
        <f>(S52-Q$40)^2</f>
        <v>35.157291454767645</v>
      </c>
      <c r="U52" s="24">
        <f>(S52-Q$40)*($G52-$H$40)</f>
        <v>-228.28029976068748</v>
      </c>
      <c r="V52" s="25">
        <f>LN(Q$33/Q52-1)</f>
        <v>6.6779398216186676</v>
      </c>
      <c r="W52" s="25">
        <f>(V52-Q$40)^2</f>
        <v>23.275713352359499</v>
      </c>
      <c r="X52" s="24">
        <f>X$33/(1+EXP(X$34+X$35*$I52))</f>
        <v>10.150832992397264</v>
      </c>
      <c r="Y52" s="38"/>
      <c r="Z52" s="25">
        <f t="shared" ref="Z52:Z90" si="6">LN(X$33/$C52-1)</f>
        <v>7.8434564043761155</v>
      </c>
      <c r="AA52" s="25">
        <f>(Z52-X$40)^2</f>
        <v>34.082744498187928</v>
      </c>
      <c r="AB52" s="24">
        <f>(Z52-X$40)*($G52-$H$40)</f>
        <v>-224.76465031770243</v>
      </c>
      <c r="AC52" s="25">
        <f>LN(X$33/X52-1)</f>
        <v>6.623577369090544</v>
      </c>
      <c r="AD52" s="25">
        <f>(AC52-X$40)^2</f>
        <v>21.327437161729769</v>
      </c>
    </row>
    <row r="53" spans="1:30" x14ac:dyDescent="0.4">
      <c r="A53" s="3">
        <v>43999</v>
      </c>
      <c r="B53" s="23">
        <v>4</v>
      </c>
      <c r="C53" s="22">
        <f>C52+B53</f>
        <v>7</v>
      </c>
      <c r="D53" s="24">
        <f t="shared" ref="D53:D116" si="7">J53</f>
        <v>10.255176396506222</v>
      </c>
      <c r="E53" s="24">
        <f t="shared" ref="E53:E116" si="8">Q53</f>
        <v>10.255176396506222</v>
      </c>
      <c r="F53" s="24">
        <f t="shared" ref="F53:F116" si="9">X53</f>
        <v>11.442551415178526</v>
      </c>
      <c r="G53" s="22">
        <f>G52+1</f>
        <v>2</v>
      </c>
      <c r="H53" s="23">
        <f t="shared" ref="H53:H90" si="10">(G53-$H$40)^2</f>
        <v>1406.25</v>
      </c>
      <c r="I53" s="22">
        <f>I52+1</f>
        <v>2</v>
      </c>
      <c r="J53" s="24">
        <f t="shared" ref="J53:J116" si="11">J$33/(1+EXP(J$34+J$35*$I53))</f>
        <v>10.255176396506222</v>
      </c>
      <c r="K53" s="38">
        <f>J53-J52</f>
        <v>1.2063152764915852</v>
      </c>
      <c r="L53" s="25">
        <f t="shared" si="4"/>
        <v>6.9349534608120429</v>
      </c>
      <c r="M53" s="25">
        <f t="shared" ref="M53:M90" si="12">(L53-J$40)^2</f>
        <v>25.821689338400596</v>
      </c>
      <c r="N53" s="24">
        <f t="shared" ref="N53:N90" si="13">(L53-J$40)*($G53-$H$40)</f>
        <v>-190.55642374930801</v>
      </c>
      <c r="O53" s="25">
        <f t="shared" ref="O53:O90" si="14">LN(J$33/J53-1)</f>
        <v>6.5526283672259007</v>
      </c>
      <c r="P53" s="25">
        <f t="shared" ref="P53:P90" si="15">(O53-J$40)^2</f>
        <v>22.082288346605186</v>
      </c>
      <c r="Q53" s="24">
        <f t="shared" ref="Q53:Q116" si="16">Q$33/(1+EXP(Q$34+Q$35*$I53))</f>
        <v>10.255176396506222</v>
      </c>
      <c r="R53" s="38">
        <f>Q53-Q52</f>
        <v>1.2063152764915852</v>
      </c>
      <c r="S53" s="25">
        <f t="shared" si="5"/>
        <v>6.9349534608120429</v>
      </c>
      <c r="T53" s="25">
        <f t="shared" ref="T53:T90" si="17">(S53-Q$40)^2</f>
        <v>25.821689338400596</v>
      </c>
      <c r="U53" s="24">
        <f t="shared" ref="U53:U90" si="18">(S53-Q$40)*($G53-$H$40)</f>
        <v>-190.55642374930801</v>
      </c>
      <c r="V53" s="25">
        <f t="shared" ref="V53:V90" si="19">LN(Q$33/Q53-1)</f>
        <v>6.5526283672259007</v>
      </c>
      <c r="W53" s="25">
        <f t="shared" ref="W53:W90" si="20">(V53-Q$40)^2</f>
        <v>22.082288346605186</v>
      </c>
      <c r="X53" s="24">
        <f t="shared" ref="X53:X116" si="21">X$33/(1+EXP(X$34+X$35*$I53))</f>
        <v>11.442551415178526</v>
      </c>
      <c r="Y53" s="38">
        <f>X53-X52</f>
        <v>1.2917184227812619</v>
      </c>
      <c r="Z53" s="25">
        <f t="shared" si="6"/>
        <v>6.9956353261875712</v>
      </c>
      <c r="AA53" s="25">
        <f t="shared" ref="AA53:AA90" si="22">(Z53-X$40)^2</f>
        <v>24.902313485508682</v>
      </c>
      <c r="AB53" s="24">
        <f t="shared" ref="AB53:AB90" si="23">(Z53-X$40)*($G53-$H$40)</f>
        <v>-187.13331702023714</v>
      </c>
      <c r="AC53" s="25">
        <f t="shared" ref="AC53:AC90" si="24">LN(X$33/X53-1)</f>
        <v>6.5036250618149785</v>
      </c>
      <c r="AD53" s="25">
        <f t="shared" ref="AD53:AD90" si="25">(AC53-X$40)^2</f>
        <v>20.233906904154157</v>
      </c>
    </row>
    <row r="54" spans="1:30" x14ac:dyDescent="0.4">
      <c r="A54" s="3">
        <v>44000</v>
      </c>
      <c r="B54" s="23">
        <v>4</v>
      </c>
      <c r="C54" s="22">
        <f t="shared" ref="C54:C129" si="26">C53+B54</f>
        <v>11</v>
      </c>
      <c r="D54" s="24">
        <f t="shared" si="7"/>
        <v>11.622047198372835</v>
      </c>
      <c r="E54" s="24">
        <f t="shared" si="8"/>
        <v>11.622047198372835</v>
      </c>
      <c r="F54" s="24">
        <f t="shared" si="9"/>
        <v>12.898366665562003</v>
      </c>
      <c r="G54" s="22">
        <f t="shared" ref="G54:G129" si="27">G53+1</f>
        <v>3</v>
      </c>
      <c r="H54" s="23">
        <f t="shared" si="10"/>
        <v>1332.25</v>
      </c>
      <c r="I54" s="22">
        <f t="shared" ref="I54:I117" si="28">I53+1</f>
        <v>3</v>
      </c>
      <c r="J54" s="24">
        <f t="shared" si="11"/>
        <v>11.622047198372835</v>
      </c>
      <c r="K54" s="38">
        <f t="shared" ref="K54:K117" si="29">J54-J53</f>
        <v>1.3668708018666127</v>
      </c>
      <c r="L54" s="25">
        <f t="shared" si="4"/>
        <v>6.4824120861855006</v>
      </c>
      <c r="M54" s="25">
        <f t="shared" si="12"/>
        <v>21.427300850286549</v>
      </c>
      <c r="N54" s="24">
        <f t="shared" si="13"/>
        <v>-168.95715894212429</v>
      </c>
      <c r="O54" s="25">
        <f t="shared" si="14"/>
        <v>6.4273169128331347</v>
      </c>
      <c r="P54" s="25">
        <f t="shared" si="15"/>
        <v>20.920269262054951</v>
      </c>
      <c r="Q54" s="24">
        <f t="shared" si="16"/>
        <v>11.622047198372835</v>
      </c>
      <c r="R54" s="38">
        <f t="shared" ref="R54:R117" si="30">Q54-Q53</f>
        <v>1.3668708018666127</v>
      </c>
      <c r="S54" s="25">
        <f t="shared" si="5"/>
        <v>6.4824120861855006</v>
      </c>
      <c r="T54" s="25">
        <f t="shared" si="17"/>
        <v>21.427300850286549</v>
      </c>
      <c r="U54" s="24">
        <f t="shared" si="18"/>
        <v>-168.95715894212429</v>
      </c>
      <c r="V54" s="25">
        <f t="shared" si="19"/>
        <v>6.4273169128331347</v>
      </c>
      <c r="W54" s="25">
        <f t="shared" si="20"/>
        <v>20.920269262054951</v>
      </c>
      <c r="X54" s="24">
        <f t="shared" si="21"/>
        <v>12.898366665562003</v>
      </c>
      <c r="Y54" s="38">
        <f t="shared" ref="Y54:Y117" si="31">X54-X53</f>
        <v>1.4558152503834769</v>
      </c>
      <c r="Z54" s="25">
        <f t="shared" si="6"/>
        <v>6.5431267107429889</v>
      </c>
      <c r="AA54" s="25">
        <f t="shared" si="22"/>
        <v>20.590840829180006</v>
      </c>
      <c r="AB54" s="24">
        <f t="shared" si="23"/>
        <v>-165.62653076930357</v>
      </c>
      <c r="AC54" s="25">
        <f t="shared" si="24"/>
        <v>6.3836727545394121</v>
      </c>
      <c r="AD54" s="25">
        <f t="shared" si="25"/>
        <v>19.169153758619998</v>
      </c>
    </row>
    <row r="55" spans="1:30" x14ac:dyDescent="0.4">
      <c r="A55" s="3">
        <v>44001</v>
      </c>
      <c r="B55" s="23">
        <v>2</v>
      </c>
      <c r="C55" s="22">
        <f t="shared" si="26"/>
        <v>13</v>
      </c>
      <c r="D55" s="24">
        <f t="shared" si="7"/>
        <v>13.170768915810699</v>
      </c>
      <c r="E55" s="24">
        <f t="shared" si="8"/>
        <v>13.170768915810699</v>
      </c>
      <c r="F55" s="24">
        <f t="shared" si="9"/>
        <v>14.539050128832285</v>
      </c>
      <c r="G55" s="22">
        <f t="shared" si="27"/>
        <v>4</v>
      </c>
      <c r="H55" s="23">
        <f t="shared" si="10"/>
        <v>1260.25</v>
      </c>
      <c r="I55" s="22">
        <f t="shared" si="28"/>
        <v>4</v>
      </c>
      <c r="J55" s="24">
        <f t="shared" si="11"/>
        <v>13.170768915810699</v>
      </c>
      <c r="K55" s="38">
        <f t="shared" si="29"/>
        <v>1.5487217174378642</v>
      </c>
      <c r="L55" s="25">
        <f t="shared" si="4"/>
        <v>6.3150797600069062</v>
      </c>
      <c r="M55" s="25">
        <f t="shared" si="12"/>
        <v>19.906150577927765</v>
      </c>
      <c r="N55" s="24">
        <f t="shared" si="13"/>
        <v>-158.38789810409591</v>
      </c>
      <c r="O55" s="25">
        <f t="shared" si="14"/>
        <v>6.3020054584403677</v>
      </c>
      <c r="P55" s="25">
        <f t="shared" si="15"/>
        <v>19.789656098708761</v>
      </c>
      <c r="Q55" s="24">
        <f t="shared" si="16"/>
        <v>13.170768915810699</v>
      </c>
      <c r="R55" s="38">
        <f t="shared" si="30"/>
        <v>1.5487217174378642</v>
      </c>
      <c r="S55" s="25">
        <f t="shared" si="5"/>
        <v>6.3150797600069062</v>
      </c>
      <c r="T55" s="25">
        <f t="shared" si="17"/>
        <v>19.906150577927765</v>
      </c>
      <c r="U55" s="24">
        <f t="shared" si="18"/>
        <v>-158.38789810409591</v>
      </c>
      <c r="V55" s="25">
        <f t="shared" si="19"/>
        <v>6.3020054584403677</v>
      </c>
      <c r="W55" s="25">
        <f t="shared" si="20"/>
        <v>19.789656098708761</v>
      </c>
      <c r="X55" s="24">
        <f t="shared" si="21"/>
        <v>14.539050128832285</v>
      </c>
      <c r="Y55" s="38">
        <f t="shared" si="31"/>
        <v>1.6406834632702818</v>
      </c>
      <c r="Z55" s="25">
        <f t="shared" si="6"/>
        <v>6.3758107774268478</v>
      </c>
      <c r="AA55" s="25">
        <f t="shared" si="22"/>
        <v>19.100372021812934</v>
      </c>
      <c r="AB55" s="24">
        <f t="shared" si="23"/>
        <v>-155.14910196481881</v>
      </c>
      <c r="AC55" s="25">
        <f t="shared" si="24"/>
        <v>6.2637204472638457</v>
      </c>
      <c r="AD55" s="25">
        <f t="shared" si="25"/>
        <v>18.133177725127304</v>
      </c>
    </row>
    <row r="56" spans="1:30" x14ac:dyDescent="0.4">
      <c r="A56" s="3">
        <v>44002</v>
      </c>
      <c r="B56" s="23">
        <v>6</v>
      </c>
      <c r="C56" s="22">
        <f t="shared" si="26"/>
        <v>19</v>
      </c>
      <c r="D56" s="24">
        <f t="shared" si="7"/>
        <v>14.925440476701676</v>
      </c>
      <c r="E56" s="24">
        <f t="shared" si="8"/>
        <v>14.925440476701676</v>
      </c>
      <c r="F56" s="24">
        <f t="shared" si="9"/>
        <v>16.387982127690456</v>
      </c>
      <c r="G56" s="22">
        <f t="shared" si="27"/>
        <v>5</v>
      </c>
      <c r="H56" s="23">
        <f t="shared" si="10"/>
        <v>1190.25</v>
      </c>
      <c r="I56" s="22">
        <f t="shared" si="28"/>
        <v>5</v>
      </c>
      <c r="J56" s="24">
        <f t="shared" si="11"/>
        <v>14.925440476701676</v>
      </c>
      <c r="K56" s="38">
        <f t="shared" si="29"/>
        <v>1.7546715608909764</v>
      </c>
      <c r="L56" s="25">
        <f t="shared" si="4"/>
        <v>5.9347549489438771</v>
      </c>
      <c r="M56" s="25">
        <f t="shared" si="12"/>
        <v>16.657059656958417</v>
      </c>
      <c r="N56" s="24">
        <f t="shared" si="13"/>
        <v>-140.80506118991161</v>
      </c>
      <c r="O56" s="25">
        <f t="shared" si="14"/>
        <v>6.1766940040476017</v>
      </c>
      <c r="P56" s="25">
        <f t="shared" si="15"/>
        <v>18.690448856566629</v>
      </c>
      <c r="Q56" s="24">
        <f t="shared" si="16"/>
        <v>14.925440476701676</v>
      </c>
      <c r="R56" s="38">
        <f t="shared" si="30"/>
        <v>1.7546715608909764</v>
      </c>
      <c r="S56" s="25">
        <f t="shared" si="5"/>
        <v>5.9347549489438771</v>
      </c>
      <c r="T56" s="25">
        <f t="shared" si="17"/>
        <v>16.657059656958417</v>
      </c>
      <c r="U56" s="24">
        <f t="shared" si="18"/>
        <v>-140.80506118991161</v>
      </c>
      <c r="V56" s="25">
        <f t="shared" si="19"/>
        <v>6.1766940040476017</v>
      </c>
      <c r="W56" s="25">
        <f t="shared" si="20"/>
        <v>18.690448856566629</v>
      </c>
      <c r="X56" s="24">
        <f t="shared" si="21"/>
        <v>16.387982127690456</v>
      </c>
      <c r="Y56" s="38">
        <f t="shared" si="31"/>
        <v>1.8489319988581716</v>
      </c>
      <c r="Z56" s="25">
        <f t="shared" si="6"/>
        <v>5.9955351981231928</v>
      </c>
      <c r="AA56" s="25">
        <f t="shared" si="22"/>
        <v>15.921070854753674</v>
      </c>
      <c r="AB56" s="24">
        <f t="shared" si="23"/>
        <v>-137.65919724039713</v>
      </c>
      <c r="AC56" s="25">
        <f t="shared" si="24"/>
        <v>6.1437681399882793</v>
      </c>
      <c r="AD56" s="25">
        <f t="shared" si="25"/>
        <v>17.125978803676073</v>
      </c>
    </row>
    <row r="57" spans="1:30" x14ac:dyDescent="0.4">
      <c r="A57" s="3">
        <v>44003</v>
      </c>
      <c r="B57" s="23">
        <v>3</v>
      </c>
      <c r="C57" s="22">
        <f t="shared" si="26"/>
        <v>22</v>
      </c>
      <c r="D57" s="24">
        <f t="shared" si="7"/>
        <v>16.913327467550936</v>
      </c>
      <c r="E57" s="24">
        <f t="shared" si="8"/>
        <v>16.913327467550936</v>
      </c>
      <c r="F57" s="24">
        <f t="shared" si="9"/>
        <v>18.471474118808633</v>
      </c>
      <c r="G57" s="22">
        <f t="shared" si="27"/>
        <v>6</v>
      </c>
      <c r="H57" s="23">
        <f t="shared" si="10"/>
        <v>1122.25</v>
      </c>
      <c r="I57" s="22">
        <f t="shared" si="28"/>
        <v>6</v>
      </c>
      <c r="J57" s="24">
        <f t="shared" si="11"/>
        <v>16.913327467550936</v>
      </c>
      <c r="K57" s="38">
        <f t="shared" si="29"/>
        <v>1.98788699084926</v>
      </c>
      <c r="L57" s="25">
        <f t="shared" si="4"/>
        <v>5.7877336183492369</v>
      </c>
      <c r="M57" s="25">
        <f t="shared" si="12"/>
        <v>15.478596815529947</v>
      </c>
      <c r="N57" s="24">
        <f t="shared" si="13"/>
        <v>-131.79854049354446</v>
      </c>
      <c r="O57" s="25">
        <f t="shared" si="14"/>
        <v>6.0513825496548357</v>
      </c>
      <c r="P57" s="25">
        <f t="shared" si="15"/>
        <v>17.622647535628577</v>
      </c>
      <c r="Q57" s="24">
        <f t="shared" si="16"/>
        <v>16.913327467550936</v>
      </c>
      <c r="R57" s="38">
        <f t="shared" si="30"/>
        <v>1.98788699084926</v>
      </c>
      <c r="S57" s="25">
        <f t="shared" si="5"/>
        <v>5.7877336183492369</v>
      </c>
      <c r="T57" s="25">
        <f t="shared" si="17"/>
        <v>15.478596815529947</v>
      </c>
      <c r="U57" s="24">
        <f t="shared" si="18"/>
        <v>-131.79854049354446</v>
      </c>
      <c r="V57" s="25">
        <f t="shared" si="19"/>
        <v>6.0513825496548357</v>
      </c>
      <c r="W57" s="25">
        <f t="shared" si="20"/>
        <v>17.622647535628577</v>
      </c>
      <c r="X57" s="24">
        <f t="shared" si="21"/>
        <v>18.471474118808633</v>
      </c>
      <c r="Y57" s="38">
        <f t="shared" si="31"/>
        <v>2.0834919911181764</v>
      </c>
      <c r="Z57" s="25">
        <f t="shared" si="6"/>
        <v>5.8485385133619943</v>
      </c>
      <c r="AA57" s="25">
        <f t="shared" si="22"/>
        <v>14.769609568709019</v>
      </c>
      <c r="AB57" s="24">
        <f t="shared" si="23"/>
        <v>-128.74468664175504</v>
      </c>
      <c r="AC57" s="25">
        <f t="shared" si="24"/>
        <v>6.0238158327127138</v>
      </c>
      <c r="AD57" s="25">
        <f t="shared" si="25"/>
        <v>16.147556994266314</v>
      </c>
    </row>
    <row r="58" spans="1:30" x14ac:dyDescent="0.4">
      <c r="A58" s="3">
        <v>44004</v>
      </c>
      <c r="B58" s="23">
        <v>0</v>
      </c>
      <c r="C58" s="22">
        <f t="shared" si="26"/>
        <v>22</v>
      </c>
      <c r="D58" s="24">
        <f t="shared" si="7"/>
        <v>19.165270588109479</v>
      </c>
      <c r="E58" s="24">
        <f t="shared" si="8"/>
        <v>19.165270588109479</v>
      </c>
      <c r="F58" s="24">
        <f t="shared" si="9"/>
        <v>20.819129190688614</v>
      </c>
      <c r="G58" s="22">
        <f t="shared" si="27"/>
        <v>7</v>
      </c>
      <c r="H58" s="23">
        <f t="shared" si="10"/>
        <v>1056.25</v>
      </c>
      <c r="I58" s="22">
        <f t="shared" si="28"/>
        <v>7</v>
      </c>
      <c r="J58" s="24">
        <f t="shared" si="11"/>
        <v>19.165270588109479</v>
      </c>
      <c r="K58" s="38">
        <f t="shared" si="29"/>
        <v>2.2519431205585434</v>
      </c>
      <c r="L58" s="25">
        <f t="shared" si="4"/>
        <v>5.7877336183492369</v>
      </c>
      <c r="M58" s="25">
        <f t="shared" si="12"/>
        <v>15.478596815529947</v>
      </c>
      <c r="N58" s="24">
        <f t="shared" si="13"/>
        <v>-127.8642557026924</v>
      </c>
      <c r="O58" s="25">
        <f t="shared" si="14"/>
        <v>5.9260710952620688</v>
      </c>
      <c r="P58" s="25">
        <f t="shared" si="15"/>
        <v>16.586252135894568</v>
      </c>
      <c r="Q58" s="24">
        <f t="shared" si="16"/>
        <v>19.165270588109479</v>
      </c>
      <c r="R58" s="38">
        <f t="shared" si="30"/>
        <v>2.2519431205585434</v>
      </c>
      <c r="S58" s="25">
        <f t="shared" si="5"/>
        <v>5.7877336183492369</v>
      </c>
      <c r="T58" s="25">
        <f t="shared" si="17"/>
        <v>15.478596815529947</v>
      </c>
      <c r="U58" s="24">
        <f t="shared" si="18"/>
        <v>-127.8642557026924</v>
      </c>
      <c r="V58" s="25">
        <f t="shared" si="19"/>
        <v>5.9260710952620688</v>
      </c>
      <c r="W58" s="25">
        <f t="shared" si="20"/>
        <v>16.586252135894568</v>
      </c>
      <c r="X58" s="24">
        <f t="shared" si="21"/>
        <v>20.819129190688614</v>
      </c>
      <c r="Y58" s="38">
        <f t="shared" si="31"/>
        <v>2.3476550718799807</v>
      </c>
      <c r="Z58" s="25">
        <f t="shared" si="6"/>
        <v>5.8485385133619943</v>
      </c>
      <c r="AA58" s="25">
        <f t="shared" si="22"/>
        <v>14.769609568709019</v>
      </c>
      <c r="AB58" s="24">
        <f t="shared" si="23"/>
        <v>-124.90156166737428</v>
      </c>
      <c r="AC58" s="25">
        <f t="shared" si="24"/>
        <v>5.9038635254371474</v>
      </c>
      <c r="AD58" s="25">
        <f t="shared" si="25"/>
        <v>15.197912296898009</v>
      </c>
    </row>
    <row r="59" spans="1:30" x14ac:dyDescent="0.4">
      <c r="A59" s="3">
        <v>44005</v>
      </c>
      <c r="B59" s="23">
        <v>0</v>
      </c>
      <c r="C59" s="22">
        <f t="shared" si="26"/>
        <v>22</v>
      </c>
      <c r="D59" s="24">
        <f t="shared" si="7"/>
        <v>21.71614461178077</v>
      </c>
      <c r="E59" s="24">
        <f t="shared" si="8"/>
        <v>21.71614461178077</v>
      </c>
      <c r="F59" s="24">
        <f t="shared" si="9"/>
        <v>23.464245008827795</v>
      </c>
      <c r="G59" s="22">
        <f t="shared" si="27"/>
        <v>8</v>
      </c>
      <c r="H59" s="23">
        <f t="shared" si="10"/>
        <v>992.25</v>
      </c>
      <c r="I59" s="22">
        <f t="shared" si="28"/>
        <v>8</v>
      </c>
      <c r="J59" s="24">
        <f t="shared" si="11"/>
        <v>21.71614461178077</v>
      </c>
      <c r="K59" s="38">
        <f t="shared" si="29"/>
        <v>2.550874023671291</v>
      </c>
      <c r="L59" s="25">
        <f t="shared" si="4"/>
        <v>5.7877336183492369</v>
      </c>
      <c r="M59" s="25">
        <f t="shared" si="12"/>
        <v>15.478596815529947</v>
      </c>
      <c r="N59" s="24">
        <f t="shared" si="13"/>
        <v>-123.92997091184033</v>
      </c>
      <c r="O59" s="25">
        <f t="shared" si="14"/>
        <v>5.8007596408693027</v>
      </c>
      <c r="P59" s="25">
        <f t="shared" si="15"/>
        <v>15.581262657364624</v>
      </c>
      <c r="Q59" s="24">
        <f t="shared" si="16"/>
        <v>21.71614461178077</v>
      </c>
      <c r="R59" s="38">
        <f t="shared" si="30"/>
        <v>2.550874023671291</v>
      </c>
      <c r="S59" s="25">
        <f t="shared" si="5"/>
        <v>5.7877336183492369</v>
      </c>
      <c r="T59" s="25">
        <f t="shared" si="17"/>
        <v>15.478596815529947</v>
      </c>
      <c r="U59" s="24">
        <f t="shared" si="18"/>
        <v>-123.92997091184033</v>
      </c>
      <c r="V59" s="25">
        <f t="shared" si="19"/>
        <v>5.8007596408693027</v>
      </c>
      <c r="W59" s="25">
        <f t="shared" si="20"/>
        <v>15.581262657364624</v>
      </c>
      <c r="X59" s="24">
        <f t="shared" si="21"/>
        <v>23.464245008827795</v>
      </c>
      <c r="Y59" s="38">
        <f t="shared" si="31"/>
        <v>2.6451158181391818</v>
      </c>
      <c r="Z59" s="25">
        <f t="shared" si="6"/>
        <v>5.8485385133619943</v>
      </c>
      <c r="AA59" s="25">
        <f t="shared" si="22"/>
        <v>14.769609568709019</v>
      </c>
      <c r="AB59" s="24">
        <f t="shared" si="23"/>
        <v>-121.05843669299354</v>
      </c>
      <c r="AC59" s="25">
        <f t="shared" si="24"/>
        <v>5.783911218161581</v>
      </c>
      <c r="AD59" s="25">
        <f t="shared" si="25"/>
        <v>14.27704471157117</v>
      </c>
    </row>
    <row r="60" spans="1:30" x14ac:dyDescent="0.4">
      <c r="A60" s="3">
        <v>44006</v>
      </c>
      <c r="B60" s="23">
        <v>2</v>
      </c>
      <c r="C60" s="22">
        <f t="shared" si="26"/>
        <v>24</v>
      </c>
      <c r="D60" s="24">
        <f t="shared" si="7"/>
        <v>24.605373470664297</v>
      </c>
      <c r="E60" s="24">
        <f t="shared" si="8"/>
        <v>24.605373470664297</v>
      </c>
      <c r="F60" s="24">
        <f t="shared" si="9"/>
        <v>26.444263688884742</v>
      </c>
      <c r="G60" s="22">
        <f t="shared" si="27"/>
        <v>9</v>
      </c>
      <c r="H60" s="23">
        <f t="shared" si="10"/>
        <v>930.25</v>
      </c>
      <c r="I60" s="22">
        <f t="shared" si="28"/>
        <v>9</v>
      </c>
      <c r="J60" s="24">
        <f t="shared" si="11"/>
        <v>24.605373470664297</v>
      </c>
      <c r="K60" s="38">
        <f t="shared" si="29"/>
        <v>2.8892288588835271</v>
      </c>
      <c r="L60" s="25">
        <f t="shared" si="4"/>
        <v>5.7004435733906869</v>
      </c>
      <c r="M60" s="25">
        <f t="shared" si="12"/>
        <v>14.799368574932378</v>
      </c>
      <c r="N60" s="24">
        <f t="shared" si="13"/>
        <v>-117.33333974975248</v>
      </c>
      <c r="O60" s="25">
        <f t="shared" si="14"/>
        <v>5.6754481864765367</v>
      </c>
      <c r="P60" s="25">
        <f t="shared" si="15"/>
        <v>14.607679100038743</v>
      </c>
      <c r="Q60" s="24">
        <f t="shared" si="16"/>
        <v>24.605373470664297</v>
      </c>
      <c r="R60" s="38">
        <f t="shared" si="30"/>
        <v>2.8892288588835271</v>
      </c>
      <c r="S60" s="25">
        <f t="shared" si="5"/>
        <v>5.7004435733906869</v>
      </c>
      <c r="T60" s="25">
        <f t="shared" si="17"/>
        <v>14.799368574932378</v>
      </c>
      <c r="U60" s="24">
        <f t="shared" si="18"/>
        <v>-117.33333974975248</v>
      </c>
      <c r="V60" s="25">
        <f t="shared" si="19"/>
        <v>5.6754481864765367</v>
      </c>
      <c r="W60" s="25">
        <f t="shared" si="20"/>
        <v>14.607679100038743</v>
      </c>
      <c r="X60" s="24">
        <f t="shared" si="21"/>
        <v>26.444263688884742</v>
      </c>
      <c r="Y60" s="38">
        <f t="shared" si="31"/>
        <v>2.980018680056947</v>
      </c>
      <c r="Z60" s="25">
        <f t="shared" si="6"/>
        <v>5.7612649100695634</v>
      </c>
      <c r="AA60" s="25">
        <f t="shared" si="22"/>
        <v>14.106419521705986</v>
      </c>
      <c r="AB60" s="24">
        <f t="shared" si="23"/>
        <v>-114.55346681819366</v>
      </c>
      <c r="AC60" s="25">
        <f t="shared" si="24"/>
        <v>5.6639589108860147</v>
      </c>
      <c r="AD60" s="25">
        <f t="shared" si="25"/>
        <v>13.384954238285793</v>
      </c>
    </row>
    <row r="61" spans="1:30" x14ac:dyDescent="0.4">
      <c r="A61" s="3">
        <v>44007</v>
      </c>
      <c r="B61" s="23">
        <v>1</v>
      </c>
      <c r="C61" s="22">
        <f t="shared" si="26"/>
        <v>25</v>
      </c>
      <c r="D61" s="24">
        <f t="shared" si="7"/>
        <v>27.877507524173019</v>
      </c>
      <c r="E61" s="24">
        <f t="shared" si="8"/>
        <v>27.877507524173019</v>
      </c>
      <c r="F61" s="24">
        <f t="shared" si="9"/>
        <v>29.80127340577253</v>
      </c>
      <c r="G61" s="22">
        <f t="shared" si="27"/>
        <v>10</v>
      </c>
      <c r="H61" s="23">
        <f t="shared" si="10"/>
        <v>870.25</v>
      </c>
      <c r="I61" s="22">
        <f t="shared" si="28"/>
        <v>10</v>
      </c>
      <c r="J61" s="24">
        <f t="shared" si="11"/>
        <v>27.877507524173019</v>
      </c>
      <c r="K61" s="38">
        <f t="shared" si="29"/>
        <v>3.2721340535087222</v>
      </c>
      <c r="L61" s="25">
        <f t="shared" si="4"/>
        <v>5.6594822157596214</v>
      </c>
      <c r="M61" s="25">
        <f t="shared" si="12"/>
        <v>14.48589015256861</v>
      </c>
      <c r="N61" s="24">
        <f t="shared" si="13"/>
        <v>-112.27798495374252</v>
      </c>
      <c r="O61" s="25">
        <f t="shared" si="14"/>
        <v>5.5501367320837698</v>
      </c>
      <c r="P61" s="25">
        <f t="shared" si="15"/>
        <v>13.665501463916918</v>
      </c>
      <c r="Q61" s="24">
        <f t="shared" si="16"/>
        <v>27.877507524173019</v>
      </c>
      <c r="R61" s="38">
        <f t="shared" si="30"/>
        <v>3.2721340535087222</v>
      </c>
      <c r="S61" s="25">
        <f t="shared" si="5"/>
        <v>5.6594822157596214</v>
      </c>
      <c r="T61" s="25">
        <f t="shared" si="17"/>
        <v>14.48589015256861</v>
      </c>
      <c r="U61" s="24">
        <f t="shared" si="18"/>
        <v>-112.27798495374252</v>
      </c>
      <c r="V61" s="25">
        <f t="shared" si="19"/>
        <v>5.5501367320837698</v>
      </c>
      <c r="W61" s="25">
        <f t="shared" si="20"/>
        <v>13.665501463916918</v>
      </c>
      <c r="X61" s="24">
        <f t="shared" si="21"/>
        <v>29.80127340577253</v>
      </c>
      <c r="Y61" s="38">
        <f t="shared" si="31"/>
        <v>3.3570097168877879</v>
      </c>
      <c r="Z61" s="25">
        <f t="shared" si="6"/>
        <v>5.7203117766074119</v>
      </c>
      <c r="AA61" s="25">
        <f t="shared" si="22"/>
        <v>13.800468915917985</v>
      </c>
      <c r="AB61" s="24">
        <f t="shared" si="23"/>
        <v>-109.58949800997186</v>
      </c>
      <c r="AC61" s="25">
        <f t="shared" si="24"/>
        <v>5.5440066036104492</v>
      </c>
      <c r="AD61" s="25">
        <f t="shared" si="25"/>
        <v>12.521640877041888</v>
      </c>
    </row>
    <row r="62" spans="1:30" x14ac:dyDescent="0.4">
      <c r="A62" s="3">
        <v>44008</v>
      </c>
      <c r="B62" s="23">
        <v>2</v>
      </c>
      <c r="C62" s="22">
        <f t="shared" si="26"/>
        <v>27</v>
      </c>
      <c r="D62" s="24">
        <f t="shared" si="7"/>
        <v>31.582869485188645</v>
      </c>
      <c r="E62" s="24">
        <f t="shared" si="8"/>
        <v>31.582869485188645</v>
      </c>
      <c r="F62" s="24">
        <f t="shared" si="9"/>
        <v>33.58256685287833</v>
      </c>
      <c r="G62" s="22">
        <f t="shared" si="27"/>
        <v>11</v>
      </c>
      <c r="H62" s="23">
        <f t="shared" si="10"/>
        <v>812.25</v>
      </c>
      <c r="I62" s="22">
        <f t="shared" si="28"/>
        <v>11</v>
      </c>
      <c r="J62" s="24">
        <f t="shared" si="11"/>
        <v>31.582869485188645</v>
      </c>
      <c r="K62" s="38">
        <f t="shared" si="29"/>
        <v>3.7053619610156261</v>
      </c>
      <c r="L62" s="25">
        <f t="shared" si="4"/>
        <v>5.5822423901221052</v>
      </c>
      <c r="M62" s="25">
        <f t="shared" si="12"/>
        <v>13.903901432673209</v>
      </c>
      <c r="N62" s="24">
        <f t="shared" si="13"/>
        <v>-106.27061653481086</v>
      </c>
      <c r="O62" s="25">
        <f t="shared" si="14"/>
        <v>5.4248252776910038</v>
      </c>
      <c r="P62" s="25">
        <f t="shared" si="15"/>
        <v>12.754729748999159</v>
      </c>
      <c r="Q62" s="24">
        <f t="shared" si="16"/>
        <v>31.582869485188645</v>
      </c>
      <c r="R62" s="38">
        <f t="shared" si="30"/>
        <v>3.7053619610156261</v>
      </c>
      <c r="S62" s="25">
        <f t="shared" si="5"/>
        <v>5.5822423901221052</v>
      </c>
      <c r="T62" s="25">
        <f t="shared" si="17"/>
        <v>13.903901432673209</v>
      </c>
      <c r="U62" s="24">
        <f t="shared" si="18"/>
        <v>-106.27061653481086</v>
      </c>
      <c r="V62" s="25">
        <f t="shared" si="19"/>
        <v>5.4248252776910038</v>
      </c>
      <c r="W62" s="25">
        <f t="shared" si="20"/>
        <v>12.754729748999159</v>
      </c>
      <c r="X62" s="24">
        <f t="shared" si="21"/>
        <v>33.58256685287833</v>
      </c>
      <c r="Y62" s="38">
        <f t="shared" si="31"/>
        <v>3.7812934471057993</v>
      </c>
      <c r="Z62" s="25">
        <f t="shared" si="6"/>
        <v>5.6430884059839448</v>
      </c>
      <c r="AA62" s="25">
        <f t="shared" si="22"/>
        <v>13.232678438023095</v>
      </c>
      <c r="AB62" s="24">
        <f t="shared" si="23"/>
        <v>-103.67373370957688</v>
      </c>
      <c r="AC62" s="25">
        <f t="shared" si="24"/>
        <v>5.4240542963348828</v>
      </c>
      <c r="AD62" s="25">
        <f t="shared" si="25"/>
        <v>11.687104627839441</v>
      </c>
    </row>
    <row r="63" spans="1:30" x14ac:dyDescent="0.4">
      <c r="A63" s="3">
        <v>44009</v>
      </c>
      <c r="B63" s="23">
        <v>2</v>
      </c>
      <c r="C63" s="22">
        <f t="shared" si="26"/>
        <v>29</v>
      </c>
      <c r="D63" s="24">
        <f t="shared" si="7"/>
        <v>35.778275842471615</v>
      </c>
      <c r="E63" s="24">
        <f t="shared" si="8"/>
        <v>35.778275842471615</v>
      </c>
      <c r="F63" s="24">
        <f t="shared" si="9"/>
        <v>37.841261932693207</v>
      </c>
      <c r="G63" s="22">
        <f t="shared" si="27"/>
        <v>12</v>
      </c>
      <c r="H63" s="23">
        <f t="shared" si="10"/>
        <v>756.25</v>
      </c>
      <c r="I63" s="22">
        <f t="shared" si="28"/>
        <v>12</v>
      </c>
      <c r="J63" s="24">
        <f t="shared" si="11"/>
        <v>35.778275842471615</v>
      </c>
      <c r="K63" s="38">
        <f t="shared" si="29"/>
        <v>4.1954063572829696</v>
      </c>
      <c r="L63" s="25">
        <f t="shared" si="4"/>
        <v>5.5105045638961005</v>
      </c>
      <c r="M63" s="25">
        <f t="shared" si="12"/>
        <v>13.374056659128376</v>
      </c>
      <c r="N63" s="24">
        <f t="shared" si="13"/>
        <v>-100.56903275097078</v>
      </c>
      <c r="O63" s="25">
        <f t="shared" si="14"/>
        <v>5.2995138232982377</v>
      </c>
      <c r="P63" s="25">
        <f t="shared" si="15"/>
        <v>11.875363955285462</v>
      </c>
      <c r="Q63" s="24">
        <f t="shared" si="16"/>
        <v>35.778275842471615</v>
      </c>
      <c r="R63" s="38">
        <f t="shared" si="30"/>
        <v>4.1954063572829696</v>
      </c>
      <c r="S63" s="25">
        <f t="shared" si="5"/>
        <v>5.5105045638961005</v>
      </c>
      <c r="T63" s="25">
        <f t="shared" si="17"/>
        <v>13.374056659128376</v>
      </c>
      <c r="U63" s="24">
        <f t="shared" si="18"/>
        <v>-100.56903275097078</v>
      </c>
      <c r="V63" s="25">
        <f t="shared" si="19"/>
        <v>5.2995138232982377</v>
      </c>
      <c r="W63" s="25">
        <f t="shared" si="20"/>
        <v>11.875363955285462</v>
      </c>
      <c r="X63" s="24">
        <f t="shared" si="21"/>
        <v>37.841261932693207</v>
      </c>
      <c r="Y63" s="38">
        <f t="shared" si="31"/>
        <v>4.2586950798148777</v>
      </c>
      <c r="Z63" s="25">
        <f t="shared" si="6"/>
        <v>5.5713670436796434</v>
      </c>
      <c r="AA63" s="25">
        <f t="shared" si="22"/>
        <v>12.716024397670775</v>
      </c>
      <c r="AB63" s="24">
        <f t="shared" si="23"/>
        <v>-98.063721379205901</v>
      </c>
      <c r="AC63" s="25">
        <f t="shared" si="24"/>
        <v>5.3041019890593164</v>
      </c>
      <c r="AD63" s="25">
        <f t="shared" si="25"/>
        <v>10.881345490678456</v>
      </c>
    </row>
    <row r="64" spans="1:30" x14ac:dyDescent="0.4">
      <c r="A64" s="3">
        <v>44010</v>
      </c>
      <c r="B64" s="23">
        <v>5</v>
      </c>
      <c r="C64" s="22">
        <f t="shared" si="26"/>
        <v>34</v>
      </c>
      <c r="D64" s="24">
        <f t="shared" si="7"/>
        <v>40.527840898590178</v>
      </c>
      <c r="E64" s="24">
        <f t="shared" si="8"/>
        <v>40.527840898590178</v>
      </c>
      <c r="F64" s="24">
        <f t="shared" si="9"/>
        <v>42.636990263892713</v>
      </c>
      <c r="G64" s="22">
        <f t="shared" si="27"/>
        <v>13</v>
      </c>
      <c r="H64" s="23">
        <f t="shared" si="10"/>
        <v>702.25</v>
      </c>
      <c r="I64" s="22">
        <f t="shared" si="28"/>
        <v>13</v>
      </c>
      <c r="J64" s="24">
        <f t="shared" si="11"/>
        <v>40.527840898590178</v>
      </c>
      <c r="K64" s="38">
        <f t="shared" si="29"/>
        <v>4.7495650561185627</v>
      </c>
      <c r="L64" s="25">
        <f t="shared" si="4"/>
        <v>5.350742373248738</v>
      </c>
      <c r="M64" s="25">
        <f t="shared" si="12"/>
        <v>12.231062145155624</v>
      </c>
      <c r="N64" s="24">
        <f t="shared" si="13"/>
        <v>-92.678278962416741</v>
      </c>
      <c r="O64" s="25">
        <f t="shared" si="14"/>
        <v>5.1742023689054708</v>
      </c>
      <c r="P64" s="25">
        <f t="shared" si="15"/>
        <v>11.027404082775817</v>
      </c>
      <c r="Q64" s="24">
        <f t="shared" si="16"/>
        <v>40.527840898590178</v>
      </c>
      <c r="R64" s="38">
        <f t="shared" si="30"/>
        <v>4.7495650561185627</v>
      </c>
      <c r="S64" s="25">
        <f t="shared" si="5"/>
        <v>5.350742373248738</v>
      </c>
      <c r="T64" s="25">
        <f t="shared" si="17"/>
        <v>12.231062145155624</v>
      </c>
      <c r="U64" s="24">
        <f t="shared" si="18"/>
        <v>-92.678278962416741</v>
      </c>
      <c r="V64" s="25">
        <f t="shared" si="19"/>
        <v>5.1742023689054708</v>
      </c>
      <c r="W64" s="25">
        <f t="shared" si="20"/>
        <v>11.027404082775817</v>
      </c>
      <c r="X64" s="24">
        <f t="shared" si="21"/>
        <v>42.636990263892713</v>
      </c>
      <c r="Y64" s="38">
        <f t="shared" si="31"/>
        <v>4.7957283311995056</v>
      </c>
      <c r="Z64" s="25">
        <f t="shared" si="6"/>
        <v>5.4116460518550396</v>
      </c>
      <c r="AA64" s="25">
        <f t="shared" si="22"/>
        <v>11.602419931758511</v>
      </c>
      <c r="AB64" s="24">
        <f t="shared" si="23"/>
        <v>-90.265161591155504</v>
      </c>
      <c r="AC64" s="25">
        <f t="shared" si="24"/>
        <v>5.1841496817837509</v>
      </c>
      <c r="AD64" s="25">
        <f t="shared" si="25"/>
        <v>10.10436346555894</v>
      </c>
    </row>
    <row r="65" spans="1:33" x14ac:dyDescent="0.4">
      <c r="A65" s="3">
        <v>44011</v>
      </c>
      <c r="B65" s="23">
        <v>7</v>
      </c>
      <c r="C65" s="22">
        <f t="shared" si="26"/>
        <v>41</v>
      </c>
      <c r="D65" s="24">
        <f t="shared" si="7"/>
        <v>45.903870694024754</v>
      </c>
      <c r="E65" s="24">
        <f t="shared" si="8"/>
        <v>45.903870694024754</v>
      </c>
      <c r="F65" s="24">
        <f t="shared" si="9"/>
        <v>48.0366591987653</v>
      </c>
      <c r="G65" s="22">
        <f t="shared" si="27"/>
        <v>14</v>
      </c>
      <c r="H65" s="23">
        <f t="shared" si="10"/>
        <v>650.25</v>
      </c>
      <c r="I65" s="22">
        <f t="shared" si="28"/>
        <v>14</v>
      </c>
      <c r="J65" s="24">
        <f t="shared" si="11"/>
        <v>45.903870694024754</v>
      </c>
      <c r="K65" s="38">
        <f t="shared" si="29"/>
        <v>5.3760297954345759</v>
      </c>
      <c r="L65" s="25">
        <f t="shared" si="4"/>
        <v>5.162553518691877</v>
      </c>
      <c r="M65" s="25">
        <f t="shared" si="12"/>
        <v>10.950173857286863</v>
      </c>
      <c r="N65" s="24">
        <f t="shared" si="13"/>
        <v>-84.38216962546521</v>
      </c>
      <c r="O65" s="25">
        <f t="shared" si="14"/>
        <v>5.0488909145127048</v>
      </c>
      <c r="P65" s="25">
        <f t="shared" si="15"/>
        <v>10.210850131470242</v>
      </c>
      <c r="Q65" s="24">
        <f t="shared" si="16"/>
        <v>45.903870694024754</v>
      </c>
      <c r="R65" s="38">
        <f t="shared" si="30"/>
        <v>5.3760297954345759</v>
      </c>
      <c r="S65" s="25">
        <f t="shared" si="5"/>
        <v>5.162553518691877</v>
      </c>
      <c r="T65" s="25">
        <f t="shared" si="17"/>
        <v>10.950173857286863</v>
      </c>
      <c r="U65" s="24">
        <f t="shared" si="18"/>
        <v>-84.38216962546521</v>
      </c>
      <c r="V65" s="25">
        <f t="shared" si="19"/>
        <v>5.0488909145127048</v>
      </c>
      <c r="W65" s="25">
        <f t="shared" si="20"/>
        <v>10.210850131470242</v>
      </c>
      <c r="X65" s="24">
        <f t="shared" si="21"/>
        <v>48.0366591987653</v>
      </c>
      <c r="Y65" s="38">
        <f t="shared" si="31"/>
        <v>5.3996689348725866</v>
      </c>
      <c r="Z65" s="25">
        <f t="shared" si="6"/>
        <v>5.2235149694722152</v>
      </c>
      <c r="AA65" s="25">
        <f t="shared" si="22"/>
        <v>10.356176816928015</v>
      </c>
      <c r="AB65" s="24">
        <f t="shared" si="23"/>
        <v>-82.061586477519683</v>
      </c>
      <c r="AC65" s="25">
        <f t="shared" si="24"/>
        <v>5.0641973745081845</v>
      </c>
      <c r="AD65" s="25">
        <f t="shared" si="25"/>
        <v>9.356158552480883</v>
      </c>
    </row>
    <row r="66" spans="1:33" x14ac:dyDescent="0.4">
      <c r="A66" s="3">
        <v>44012</v>
      </c>
      <c r="B66" s="23">
        <v>5</v>
      </c>
      <c r="C66" s="22">
        <f t="shared" si="26"/>
        <v>46</v>
      </c>
      <c r="D66" s="24">
        <f t="shared" si="7"/>
        <v>51.987854051586041</v>
      </c>
      <c r="E66" s="24">
        <f t="shared" si="8"/>
        <v>51.987854051586041</v>
      </c>
      <c r="F66" s="24">
        <f t="shared" si="9"/>
        <v>54.115293018085552</v>
      </c>
      <c r="G66" s="22">
        <f t="shared" si="27"/>
        <v>15</v>
      </c>
      <c r="H66" s="23">
        <f t="shared" si="10"/>
        <v>600.25</v>
      </c>
      <c r="I66" s="22">
        <f t="shared" si="28"/>
        <v>15</v>
      </c>
      <c r="J66" s="24">
        <f t="shared" si="11"/>
        <v>51.987854051586041</v>
      </c>
      <c r="K66" s="38">
        <f t="shared" si="29"/>
        <v>6.0839833575612872</v>
      </c>
      <c r="L66" s="25">
        <f t="shared" si="4"/>
        <v>5.0467855233298682</v>
      </c>
      <c r="M66" s="25">
        <f t="shared" si="12"/>
        <v>10.197399252951739</v>
      </c>
      <c r="N66" s="24">
        <f t="shared" si="13"/>
        <v>-78.23674904790127</v>
      </c>
      <c r="O66" s="25">
        <f t="shared" si="14"/>
        <v>4.9235794601199387</v>
      </c>
      <c r="P66" s="25">
        <f t="shared" si="15"/>
        <v>9.4257021013687243</v>
      </c>
      <c r="Q66" s="24">
        <f t="shared" si="16"/>
        <v>51.987854051586041</v>
      </c>
      <c r="R66" s="38">
        <f t="shared" si="30"/>
        <v>6.0839833575612872</v>
      </c>
      <c r="S66" s="25">
        <f t="shared" si="5"/>
        <v>5.0467855233298682</v>
      </c>
      <c r="T66" s="25">
        <f t="shared" si="17"/>
        <v>10.197399252951739</v>
      </c>
      <c r="U66" s="24">
        <f t="shared" si="18"/>
        <v>-78.23674904790127</v>
      </c>
      <c r="V66" s="25">
        <f t="shared" si="19"/>
        <v>4.9235794601199387</v>
      </c>
      <c r="W66" s="25">
        <f t="shared" si="20"/>
        <v>9.4257021013687243</v>
      </c>
      <c r="X66" s="24">
        <f t="shared" si="21"/>
        <v>54.115293018085552</v>
      </c>
      <c r="Y66" s="38">
        <f t="shared" si="31"/>
        <v>6.0786338193202525</v>
      </c>
      <c r="Z66" s="25">
        <f t="shared" si="6"/>
        <v>5.1077883071192245</v>
      </c>
      <c r="AA66" s="25">
        <f t="shared" si="22"/>
        <v>9.6247292019791697</v>
      </c>
      <c r="AB66" s="24">
        <f t="shared" si="23"/>
        <v>-76.008181819380439</v>
      </c>
      <c r="AC66" s="25">
        <f t="shared" si="24"/>
        <v>4.9442450672326181</v>
      </c>
      <c r="AD66" s="25">
        <f t="shared" si="25"/>
        <v>8.6367307514442899</v>
      </c>
    </row>
    <row r="67" spans="1:33" x14ac:dyDescent="0.4">
      <c r="A67" s="3">
        <v>44013</v>
      </c>
      <c r="B67" s="23">
        <v>10</v>
      </c>
      <c r="C67" s="22">
        <f t="shared" si="26"/>
        <v>56</v>
      </c>
      <c r="D67" s="24">
        <f t="shared" si="7"/>
        <v>58.871557675008049</v>
      </c>
      <c r="E67" s="24">
        <f t="shared" si="8"/>
        <v>58.871557675008049</v>
      </c>
      <c r="F67" s="24">
        <f t="shared" si="9"/>
        <v>60.956958756029913</v>
      </c>
      <c r="G67" s="22">
        <f t="shared" si="27"/>
        <v>16</v>
      </c>
      <c r="H67" s="23">
        <f t="shared" si="10"/>
        <v>552.25</v>
      </c>
      <c r="I67" s="22">
        <f t="shared" si="28"/>
        <v>16</v>
      </c>
      <c r="J67" s="24">
        <f t="shared" si="11"/>
        <v>58.871557675008049</v>
      </c>
      <c r="K67" s="38">
        <f t="shared" si="29"/>
        <v>6.8837036234220079</v>
      </c>
      <c r="L67" s="25">
        <f t="shared" si="4"/>
        <v>4.8486764318211861</v>
      </c>
      <c r="M67" s="25">
        <f t="shared" si="12"/>
        <v>8.9713884017046261</v>
      </c>
      <c r="N67" s="24">
        <f t="shared" si="13"/>
        <v>-70.387848701614544</v>
      </c>
      <c r="O67" s="25">
        <f t="shared" si="14"/>
        <v>4.7982680057271718</v>
      </c>
      <c r="P67" s="25">
        <f t="shared" si="15"/>
        <v>8.6719599924712654</v>
      </c>
      <c r="Q67" s="24">
        <f t="shared" si="16"/>
        <v>58.871557675008049</v>
      </c>
      <c r="R67" s="38">
        <f t="shared" si="30"/>
        <v>6.8837036234220079</v>
      </c>
      <c r="S67" s="25">
        <f t="shared" si="5"/>
        <v>4.8486764318211861</v>
      </c>
      <c r="T67" s="25">
        <f t="shared" si="17"/>
        <v>8.9713884017046261</v>
      </c>
      <c r="U67" s="24">
        <f t="shared" si="18"/>
        <v>-70.387848701614544</v>
      </c>
      <c r="V67" s="25">
        <f t="shared" si="19"/>
        <v>4.7982680057271718</v>
      </c>
      <c r="W67" s="25">
        <f t="shared" si="20"/>
        <v>8.6719599924712654</v>
      </c>
      <c r="X67" s="24">
        <f t="shared" si="21"/>
        <v>60.956958756029913</v>
      </c>
      <c r="Y67" s="38">
        <f t="shared" si="31"/>
        <v>6.8416657379443606</v>
      </c>
      <c r="Z67" s="25">
        <f t="shared" si="6"/>
        <v>4.9097620500565986</v>
      </c>
      <c r="AA67" s="25">
        <f t="shared" si="22"/>
        <v>8.4352402737856114</v>
      </c>
      <c r="AB67" s="24">
        <f t="shared" si="23"/>
        <v>-68.252190010270766</v>
      </c>
      <c r="AC67" s="25">
        <f t="shared" si="24"/>
        <v>4.8242927599570518</v>
      </c>
      <c r="AD67" s="25">
        <f t="shared" si="25"/>
        <v>7.9460800624491599</v>
      </c>
    </row>
    <row r="68" spans="1:33" x14ac:dyDescent="0.4">
      <c r="A68" s="3">
        <v>44014</v>
      </c>
      <c r="B68" s="23">
        <v>8</v>
      </c>
      <c r="C68" s="22">
        <f t="shared" si="26"/>
        <v>64</v>
      </c>
      <c r="D68" s="24">
        <f t="shared" si="7"/>
        <v>66.658231574763903</v>
      </c>
      <c r="E68" s="24">
        <f t="shared" si="8"/>
        <v>66.658231574763903</v>
      </c>
      <c r="F68" s="24">
        <f t="shared" si="9"/>
        <v>68.655781639792608</v>
      </c>
      <c r="G68" s="22">
        <f t="shared" si="27"/>
        <v>17</v>
      </c>
      <c r="H68" s="23">
        <f t="shared" si="10"/>
        <v>506.25</v>
      </c>
      <c r="I68" s="22">
        <f t="shared" si="28"/>
        <v>17</v>
      </c>
      <c r="J68" s="24">
        <f t="shared" si="11"/>
        <v>66.658231574763903</v>
      </c>
      <c r="K68" s="38">
        <f t="shared" si="29"/>
        <v>7.7866738997558542</v>
      </c>
      <c r="L68" s="25">
        <f t="shared" si="4"/>
        <v>4.7140245909001735</v>
      </c>
      <c r="M68" s="25">
        <f t="shared" si="12"/>
        <v>8.1828936981687157</v>
      </c>
      <c r="N68" s="24">
        <f t="shared" si="13"/>
        <v>-64.362954676567739</v>
      </c>
      <c r="O68" s="25">
        <f t="shared" si="14"/>
        <v>4.6729565513344049</v>
      </c>
      <c r="P68" s="25">
        <f t="shared" si="15"/>
        <v>7.9496238047778647</v>
      </c>
      <c r="Q68" s="24">
        <f t="shared" si="16"/>
        <v>66.658231574763903</v>
      </c>
      <c r="R68" s="38">
        <f t="shared" si="30"/>
        <v>7.7866738997558542</v>
      </c>
      <c r="S68" s="25">
        <f t="shared" si="5"/>
        <v>4.7140245909001735</v>
      </c>
      <c r="T68" s="25">
        <f t="shared" si="17"/>
        <v>8.1828936981687157</v>
      </c>
      <c r="U68" s="24">
        <f t="shared" si="18"/>
        <v>-64.362954676567739</v>
      </c>
      <c r="V68" s="25">
        <f t="shared" si="19"/>
        <v>4.6729565513344049</v>
      </c>
      <c r="W68" s="25">
        <f t="shared" si="20"/>
        <v>7.9496238047778647</v>
      </c>
      <c r="X68" s="24">
        <f t="shared" si="21"/>
        <v>68.655781639792608</v>
      </c>
      <c r="Y68" s="38">
        <f t="shared" si="31"/>
        <v>7.6988228837626949</v>
      </c>
      <c r="Z68" s="25">
        <f t="shared" si="6"/>
        <v>4.7751766388891728</v>
      </c>
      <c r="AA68" s="25">
        <f t="shared" si="22"/>
        <v>7.6715876296115617</v>
      </c>
      <c r="AB68" s="24">
        <f t="shared" si="23"/>
        <v>-62.31966974792833</v>
      </c>
      <c r="AC68" s="25">
        <f t="shared" si="24"/>
        <v>4.7043404526814854</v>
      </c>
      <c r="AD68" s="25">
        <f t="shared" si="25"/>
        <v>7.2842064854954938</v>
      </c>
    </row>
    <row r="69" spans="1:33" x14ac:dyDescent="0.4">
      <c r="A69" s="3">
        <v>44015</v>
      </c>
      <c r="B69" s="23">
        <v>11</v>
      </c>
      <c r="C69" s="22">
        <f t="shared" si="26"/>
        <v>75</v>
      </c>
      <c r="D69" s="24">
        <f t="shared" si="7"/>
        <v>75.463929950738731</v>
      </c>
      <c r="E69" s="24">
        <f t="shared" si="8"/>
        <v>75.463929950738731</v>
      </c>
      <c r="F69" s="24">
        <f t="shared" si="9"/>
        <v>77.317054325021033</v>
      </c>
      <c r="G69" s="22">
        <f t="shared" si="27"/>
        <v>18</v>
      </c>
      <c r="H69" s="23">
        <f t="shared" si="10"/>
        <v>462.25</v>
      </c>
      <c r="I69" s="22">
        <f t="shared" si="28"/>
        <v>18</v>
      </c>
      <c r="J69" s="24">
        <f t="shared" si="11"/>
        <v>75.463929950738731</v>
      </c>
      <c r="K69" s="38">
        <f t="shared" si="29"/>
        <v>8.8056983759748277</v>
      </c>
      <c r="L69" s="25">
        <f t="shared" si="4"/>
        <v>4.5538768916005408</v>
      </c>
      <c r="M69" s="25">
        <f t="shared" si="12"/>
        <v>7.2923117293971167</v>
      </c>
      <c r="N69" s="24">
        <f t="shared" si="13"/>
        <v>-58.05920337822262</v>
      </c>
      <c r="O69" s="25">
        <f t="shared" si="14"/>
        <v>4.5476450969416389</v>
      </c>
      <c r="P69" s="25">
        <f t="shared" si="15"/>
        <v>7.2586935382885311</v>
      </c>
      <c r="Q69" s="24">
        <f t="shared" si="16"/>
        <v>75.463929950738731</v>
      </c>
      <c r="R69" s="38">
        <f t="shared" si="30"/>
        <v>8.8056983759748277</v>
      </c>
      <c r="S69" s="25">
        <f t="shared" si="5"/>
        <v>4.5538768916005408</v>
      </c>
      <c r="T69" s="25">
        <f t="shared" si="17"/>
        <v>7.2923117293971167</v>
      </c>
      <c r="U69" s="24">
        <f t="shared" si="18"/>
        <v>-58.05920337822262</v>
      </c>
      <c r="V69" s="25">
        <f t="shared" si="19"/>
        <v>4.5476450969416389</v>
      </c>
      <c r="W69" s="25">
        <f t="shared" si="20"/>
        <v>7.2586935382885311</v>
      </c>
      <c r="X69" s="24">
        <f t="shared" si="21"/>
        <v>77.317054325021033</v>
      </c>
      <c r="Y69" s="38">
        <f t="shared" si="31"/>
        <v>8.6612726852284254</v>
      </c>
      <c r="Z69" s="25">
        <f t="shared" si="6"/>
        <v>4.6151205168412597</v>
      </c>
      <c r="AA69" s="25">
        <f t="shared" si="22"/>
        <v>6.8105705102912406</v>
      </c>
      <c r="AB69" s="24">
        <f t="shared" si="23"/>
        <v>-56.108700023990274</v>
      </c>
      <c r="AC69" s="25">
        <f t="shared" si="24"/>
        <v>4.5843881454059199</v>
      </c>
      <c r="AD69" s="25">
        <f t="shared" si="25"/>
        <v>6.651110020583296</v>
      </c>
    </row>
    <row r="70" spans="1:33" x14ac:dyDescent="0.4">
      <c r="A70" s="3">
        <v>44016</v>
      </c>
      <c r="B70" s="23">
        <v>17</v>
      </c>
      <c r="C70" s="22">
        <f t="shared" si="26"/>
        <v>92</v>
      </c>
      <c r="D70" s="24">
        <f t="shared" si="7"/>
        <v>85.418950883269133</v>
      </c>
      <c r="E70" s="24">
        <f t="shared" si="8"/>
        <v>85.418950883269133</v>
      </c>
      <c r="F70" s="24">
        <f t="shared" si="9"/>
        <v>87.05844286747994</v>
      </c>
      <c r="G70" s="22">
        <f t="shared" si="27"/>
        <v>19</v>
      </c>
      <c r="H70" s="23">
        <f t="shared" si="10"/>
        <v>420.25</v>
      </c>
      <c r="I70" s="22">
        <f t="shared" si="28"/>
        <v>19</v>
      </c>
      <c r="J70" s="24">
        <f t="shared" si="11"/>
        <v>85.418950883269133</v>
      </c>
      <c r="K70" s="38">
        <f t="shared" si="29"/>
        <v>9.9550209325304024</v>
      </c>
      <c r="L70" s="25">
        <f t="shared" si="4"/>
        <v>4.3471876122255013</v>
      </c>
      <c r="M70" s="25">
        <f t="shared" si="12"/>
        <v>6.2187331264583694</v>
      </c>
      <c r="N70" s="24">
        <f t="shared" si="13"/>
        <v>-51.121645086930933</v>
      </c>
      <c r="O70" s="25">
        <f t="shared" si="14"/>
        <v>4.4223336425488728</v>
      </c>
      <c r="P70" s="25">
        <f t="shared" si="15"/>
        <v>6.5991691930032577</v>
      </c>
      <c r="Q70" s="24">
        <f t="shared" si="16"/>
        <v>85.418950883269133</v>
      </c>
      <c r="R70" s="38">
        <f t="shared" si="30"/>
        <v>9.9550209325304024</v>
      </c>
      <c r="S70" s="25">
        <f t="shared" si="5"/>
        <v>4.3471876122255013</v>
      </c>
      <c r="T70" s="25">
        <f t="shared" si="17"/>
        <v>6.2187331264583694</v>
      </c>
      <c r="U70" s="24">
        <f t="shared" si="18"/>
        <v>-51.121645086930933</v>
      </c>
      <c r="V70" s="25">
        <f t="shared" si="19"/>
        <v>4.4223336425488728</v>
      </c>
      <c r="W70" s="25">
        <f t="shared" si="20"/>
        <v>6.5991691930032577</v>
      </c>
      <c r="X70" s="24">
        <f t="shared" si="21"/>
        <v>87.05844286747994</v>
      </c>
      <c r="Y70" s="38">
        <f t="shared" si="31"/>
        <v>9.7413885424589068</v>
      </c>
      <c r="Z70" s="25">
        <f t="shared" si="6"/>
        <v>4.4085733068603936</v>
      </c>
      <c r="AA70" s="25">
        <f t="shared" si="22"/>
        <v>5.7751768699529533</v>
      </c>
      <c r="AB70" s="24">
        <f t="shared" si="23"/>
        <v>-49.264775241522507</v>
      </c>
      <c r="AC70" s="25">
        <f t="shared" si="24"/>
        <v>4.4644358381303535</v>
      </c>
      <c r="AD70" s="25">
        <f t="shared" si="25"/>
        <v>6.0467906677125578</v>
      </c>
    </row>
    <row r="71" spans="1:33" x14ac:dyDescent="0.4">
      <c r="A71" s="3">
        <v>44017</v>
      </c>
      <c r="B71" s="23">
        <v>6</v>
      </c>
      <c r="C71" s="22">
        <f t="shared" si="26"/>
        <v>98</v>
      </c>
      <c r="D71" s="24">
        <f t="shared" si="7"/>
        <v>96.669395584088363</v>
      </c>
      <c r="E71" s="24">
        <f t="shared" si="8"/>
        <v>96.669395584088363</v>
      </c>
      <c r="F71" s="24">
        <f t="shared" si="9"/>
        <v>98.011290569356916</v>
      </c>
      <c r="G71" s="22">
        <f t="shared" si="27"/>
        <v>20</v>
      </c>
      <c r="H71" s="23">
        <f t="shared" si="10"/>
        <v>380.25</v>
      </c>
      <c r="I71" s="22">
        <f t="shared" si="28"/>
        <v>20</v>
      </c>
      <c r="J71" s="24">
        <f t="shared" si="11"/>
        <v>96.669395584088363</v>
      </c>
      <c r="K71" s="38">
        <f t="shared" si="29"/>
        <v>11.25044470081923</v>
      </c>
      <c r="L71" s="25">
        <f t="shared" si="4"/>
        <v>4.2831642348324612</v>
      </c>
      <c r="M71" s="25">
        <f t="shared" si="12"/>
        <v>5.9035169606425342</v>
      </c>
      <c r="N71" s="24">
        <f t="shared" si="13"/>
        <v>-47.379450443038316</v>
      </c>
      <c r="O71" s="25">
        <f t="shared" si="14"/>
        <v>4.2970221881561059</v>
      </c>
      <c r="P71" s="25">
        <f t="shared" si="15"/>
        <v>5.9710507689220407</v>
      </c>
      <c r="Q71" s="24">
        <f t="shared" si="16"/>
        <v>96.669395584088363</v>
      </c>
      <c r="R71" s="38">
        <f t="shared" si="30"/>
        <v>11.25044470081923</v>
      </c>
      <c r="S71" s="25">
        <f t="shared" si="5"/>
        <v>4.2831642348324612</v>
      </c>
      <c r="T71" s="25">
        <f t="shared" si="17"/>
        <v>5.9035169606425342</v>
      </c>
      <c r="U71" s="24">
        <f t="shared" si="18"/>
        <v>-47.379450443038316</v>
      </c>
      <c r="V71" s="25">
        <f t="shared" si="19"/>
        <v>4.2970221881561059</v>
      </c>
      <c r="W71" s="25">
        <f t="shared" si="20"/>
        <v>5.9710507689220407</v>
      </c>
      <c r="X71" s="24">
        <f t="shared" si="21"/>
        <v>98.011290569356916</v>
      </c>
      <c r="Y71" s="38">
        <f t="shared" si="31"/>
        <v>10.952847701876976</v>
      </c>
      <c r="Z71" s="25">
        <f t="shared" si="6"/>
        <v>4.3446002291547643</v>
      </c>
      <c r="AA71" s="25">
        <f t="shared" si="22"/>
        <v>5.4717943714849344</v>
      </c>
      <c r="AB71" s="24">
        <f t="shared" si="23"/>
        <v>-45.614140458383588</v>
      </c>
      <c r="AC71" s="25">
        <f t="shared" si="24"/>
        <v>4.344483530854788</v>
      </c>
      <c r="AD71" s="25">
        <f t="shared" si="25"/>
        <v>5.4712484268832871</v>
      </c>
    </row>
    <row r="72" spans="1:33" x14ac:dyDescent="0.4">
      <c r="A72" s="3">
        <v>44018</v>
      </c>
      <c r="B72" s="23">
        <v>8</v>
      </c>
      <c r="C72" s="22">
        <f t="shared" si="26"/>
        <v>106</v>
      </c>
      <c r="D72" s="24">
        <f t="shared" si="7"/>
        <v>109.37884430994298</v>
      </c>
      <c r="E72" s="24">
        <f t="shared" si="8"/>
        <v>109.37884430994298</v>
      </c>
      <c r="F72" s="24">
        <f t="shared" si="9"/>
        <v>110.32201832561796</v>
      </c>
      <c r="G72" s="22">
        <f t="shared" si="27"/>
        <v>21</v>
      </c>
      <c r="H72" s="23">
        <f t="shared" si="10"/>
        <v>342.25</v>
      </c>
      <c r="I72" s="22">
        <f t="shared" si="28"/>
        <v>21</v>
      </c>
      <c r="J72" s="24">
        <f t="shared" si="11"/>
        <v>109.37884430994298</v>
      </c>
      <c r="K72" s="38">
        <f t="shared" si="29"/>
        <v>12.709448725854614</v>
      </c>
      <c r="L72" s="25">
        <f t="shared" si="4"/>
        <v>4.2035655412214998</v>
      </c>
      <c r="M72" s="25">
        <f t="shared" si="12"/>
        <v>5.5230485681264767</v>
      </c>
      <c r="N72" s="24">
        <f t="shared" si="13"/>
        <v>-43.477159203900229</v>
      </c>
      <c r="O72" s="25">
        <f t="shared" si="14"/>
        <v>4.1717107337633399</v>
      </c>
      <c r="P72" s="25">
        <f t="shared" si="15"/>
        <v>5.3743382660448882</v>
      </c>
      <c r="Q72" s="24">
        <f t="shared" si="16"/>
        <v>109.37884430994298</v>
      </c>
      <c r="R72" s="38">
        <f t="shared" si="30"/>
        <v>12.709448725854614</v>
      </c>
      <c r="S72" s="25">
        <f t="shared" si="5"/>
        <v>4.2035655412214998</v>
      </c>
      <c r="T72" s="25">
        <f t="shared" si="17"/>
        <v>5.5230485681264767</v>
      </c>
      <c r="U72" s="24">
        <f t="shared" si="18"/>
        <v>-43.477159203900229</v>
      </c>
      <c r="V72" s="25">
        <f t="shared" si="19"/>
        <v>4.1717107337633399</v>
      </c>
      <c r="W72" s="25">
        <f t="shared" si="20"/>
        <v>5.3743382660448882</v>
      </c>
      <c r="X72" s="24">
        <f t="shared" si="21"/>
        <v>110.32201832561796</v>
      </c>
      <c r="Y72" s="38">
        <f t="shared" si="31"/>
        <v>12.310727756261045</v>
      </c>
      <c r="Z72" s="25">
        <f t="shared" si="6"/>
        <v>4.265068730201226</v>
      </c>
      <c r="AA72" s="25">
        <f t="shared" si="22"/>
        <v>5.1060415832074</v>
      </c>
      <c r="AB72" s="24">
        <f t="shared" si="23"/>
        <v>-41.803621037569613</v>
      </c>
      <c r="AC72" s="25">
        <f t="shared" si="24"/>
        <v>4.2245312235792216</v>
      </c>
      <c r="AD72" s="25">
        <f t="shared" si="25"/>
        <v>4.9244832980954758</v>
      </c>
    </row>
    <row r="73" spans="1:33" x14ac:dyDescent="0.4">
      <c r="A73" s="3">
        <v>44019</v>
      </c>
      <c r="B73" s="23">
        <v>12</v>
      </c>
      <c r="C73" s="22">
        <f t="shared" si="26"/>
        <v>118</v>
      </c>
      <c r="D73" s="24">
        <f t="shared" si="7"/>
        <v>123.73014107332331</v>
      </c>
      <c r="E73" s="24">
        <f t="shared" si="8"/>
        <v>123.73014107332331</v>
      </c>
      <c r="F73" s="24">
        <f t="shared" si="9"/>
        <v>124.15361669378439</v>
      </c>
      <c r="G73" s="22">
        <f t="shared" si="27"/>
        <v>22</v>
      </c>
      <c r="H73" s="23">
        <f t="shared" si="10"/>
        <v>306.25</v>
      </c>
      <c r="I73" s="22">
        <f t="shared" si="28"/>
        <v>22</v>
      </c>
      <c r="J73" s="24">
        <f t="shared" si="11"/>
        <v>123.73014107332331</v>
      </c>
      <c r="K73" s="38">
        <f t="shared" si="29"/>
        <v>14.351296763380333</v>
      </c>
      <c r="L73" s="25">
        <f t="shared" si="4"/>
        <v>4.0946270082061842</v>
      </c>
      <c r="M73" s="25">
        <f t="shared" si="12"/>
        <v>5.0228796376861977</v>
      </c>
      <c r="N73" s="24">
        <f t="shared" si="13"/>
        <v>-39.220618162407874</v>
      </c>
      <c r="O73" s="25">
        <f t="shared" si="14"/>
        <v>4.0463992793705739</v>
      </c>
      <c r="P73" s="25">
        <f t="shared" si="15"/>
        <v>4.8090316843717966</v>
      </c>
      <c r="Q73" s="24">
        <f t="shared" si="16"/>
        <v>123.73014107332331</v>
      </c>
      <c r="R73" s="38">
        <f t="shared" si="30"/>
        <v>14.351296763380333</v>
      </c>
      <c r="S73" s="25">
        <f t="shared" si="5"/>
        <v>4.0946270082061842</v>
      </c>
      <c r="T73" s="25">
        <f t="shared" si="17"/>
        <v>5.0228796376861977</v>
      </c>
      <c r="U73" s="24">
        <f t="shared" si="18"/>
        <v>-39.220618162407874</v>
      </c>
      <c r="V73" s="25">
        <f t="shared" si="19"/>
        <v>4.0463992793705739</v>
      </c>
      <c r="W73" s="25">
        <f t="shared" si="20"/>
        <v>4.8090316843717966</v>
      </c>
      <c r="X73" s="24">
        <f t="shared" si="21"/>
        <v>124.15361669378439</v>
      </c>
      <c r="Y73" s="38">
        <f t="shared" si="31"/>
        <v>13.831598368166425</v>
      </c>
      <c r="Z73" s="25">
        <f t="shared" si="6"/>
        <v>4.1562312653113782</v>
      </c>
      <c r="AA73" s="25">
        <f t="shared" si="22"/>
        <v>4.6260168918959153</v>
      </c>
      <c r="AB73" s="24">
        <f t="shared" si="23"/>
        <v>-37.639310210777296</v>
      </c>
      <c r="AC73" s="25">
        <f t="shared" si="24"/>
        <v>4.1045789163036552</v>
      </c>
      <c r="AD73" s="25">
        <f t="shared" si="25"/>
        <v>4.4064952813491285</v>
      </c>
    </row>
    <row r="74" spans="1:33" x14ac:dyDescent="0.4">
      <c r="A74" s="3">
        <v>44020</v>
      </c>
      <c r="B74" s="23">
        <v>10</v>
      </c>
      <c r="C74" s="22">
        <f t="shared" si="26"/>
        <v>128</v>
      </c>
      <c r="D74" s="24">
        <f t="shared" si="7"/>
        <v>139.92727268017862</v>
      </c>
      <c r="E74" s="24">
        <f t="shared" si="8"/>
        <v>139.92727268017862</v>
      </c>
      <c r="F74" s="24">
        <f t="shared" si="9"/>
        <v>139.68722041139878</v>
      </c>
      <c r="G74" s="22">
        <f t="shared" si="27"/>
        <v>23</v>
      </c>
      <c r="H74" s="23">
        <f t="shared" si="10"/>
        <v>272.25</v>
      </c>
      <c r="I74" s="22">
        <f t="shared" si="28"/>
        <v>23</v>
      </c>
      <c r="J74" s="24">
        <f t="shared" si="11"/>
        <v>139.92727268017862</v>
      </c>
      <c r="K74" s="38">
        <f t="shared" si="29"/>
        <v>16.197131606855308</v>
      </c>
      <c r="L74" s="25">
        <f t="shared" si="4"/>
        <v>4.0118683403978626</v>
      </c>
      <c r="M74" s="25">
        <f t="shared" si="12"/>
        <v>4.6587747936704931</v>
      </c>
      <c r="N74" s="24">
        <f t="shared" si="13"/>
        <v>-35.613921962861539</v>
      </c>
      <c r="O74" s="25">
        <f t="shared" si="14"/>
        <v>3.9210878249778074</v>
      </c>
      <c r="P74" s="25">
        <f t="shared" si="15"/>
        <v>4.2751310239027642</v>
      </c>
      <c r="Q74" s="24">
        <f t="shared" si="16"/>
        <v>139.92727268017862</v>
      </c>
      <c r="R74" s="38">
        <f t="shared" si="30"/>
        <v>16.197131606855308</v>
      </c>
      <c r="S74" s="25">
        <f t="shared" si="5"/>
        <v>4.0118683403978626</v>
      </c>
      <c r="T74" s="25">
        <f t="shared" si="17"/>
        <v>4.6587747936704931</v>
      </c>
      <c r="U74" s="24">
        <f t="shared" si="18"/>
        <v>-35.613921962861539</v>
      </c>
      <c r="V74" s="25">
        <f t="shared" si="19"/>
        <v>3.9210878249778074</v>
      </c>
      <c r="W74" s="25">
        <f t="shared" si="20"/>
        <v>4.2751310239027642</v>
      </c>
      <c r="X74" s="24">
        <f t="shared" si="21"/>
        <v>139.68722041139878</v>
      </c>
      <c r="Y74" s="38">
        <f t="shared" si="31"/>
        <v>15.533603717614398</v>
      </c>
      <c r="Z74" s="25">
        <f t="shared" si="6"/>
        <v>4.0735570751106644</v>
      </c>
      <c r="AA74" s="25">
        <f t="shared" si="22"/>
        <v>4.2772176860338904</v>
      </c>
      <c r="AB74" s="24">
        <f t="shared" si="23"/>
        <v>-34.124368346135384</v>
      </c>
      <c r="AC74" s="25">
        <f t="shared" si="24"/>
        <v>3.9846266090280889</v>
      </c>
      <c r="AD74" s="25">
        <f t="shared" si="25"/>
        <v>3.9172843766442447</v>
      </c>
    </row>
    <row r="75" spans="1:33" x14ac:dyDescent="0.4">
      <c r="A75" s="3">
        <v>44021</v>
      </c>
      <c r="B75" s="23">
        <v>30</v>
      </c>
      <c r="C75" s="22">
        <f t="shared" si="26"/>
        <v>158</v>
      </c>
      <c r="D75" s="24">
        <f t="shared" si="7"/>
        <v>158.19731902217956</v>
      </c>
      <c r="E75" s="24">
        <f t="shared" si="8"/>
        <v>158.19731902217956</v>
      </c>
      <c r="F75" s="24">
        <f t="shared" si="9"/>
        <v>157.12375025111862</v>
      </c>
      <c r="G75" s="22">
        <f t="shared" si="27"/>
        <v>24</v>
      </c>
      <c r="H75" s="23">
        <f t="shared" si="10"/>
        <v>240.25</v>
      </c>
      <c r="I75" s="22">
        <f t="shared" si="28"/>
        <v>24</v>
      </c>
      <c r="J75" s="24">
        <f t="shared" si="11"/>
        <v>158.19731902217956</v>
      </c>
      <c r="K75" s="38">
        <f t="shared" si="29"/>
        <v>18.270046342000938</v>
      </c>
      <c r="L75" s="25">
        <f t="shared" si="4"/>
        <v>3.7970524666880312</v>
      </c>
      <c r="M75" s="25">
        <f t="shared" si="12"/>
        <v>3.7775951062759865</v>
      </c>
      <c r="N75" s="24">
        <f t="shared" si="13"/>
        <v>-30.125856407458457</v>
      </c>
      <c r="O75" s="25">
        <f t="shared" si="14"/>
        <v>3.7957763705850409</v>
      </c>
      <c r="P75" s="25">
        <f t="shared" si="15"/>
        <v>3.7726362846377923</v>
      </c>
      <c r="Q75" s="24">
        <f t="shared" si="16"/>
        <v>158.19731902217956</v>
      </c>
      <c r="R75" s="38">
        <f t="shared" si="30"/>
        <v>18.270046342000938</v>
      </c>
      <c r="S75" s="25">
        <f t="shared" si="5"/>
        <v>3.7970524666880312</v>
      </c>
      <c r="T75" s="25">
        <f t="shared" si="17"/>
        <v>3.7775951062759865</v>
      </c>
      <c r="U75" s="24">
        <f t="shared" si="18"/>
        <v>-30.125856407458457</v>
      </c>
      <c r="V75" s="25">
        <f t="shared" si="19"/>
        <v>3.7957763705850409</v>
      </c>
      <c r="W75" s="25">
        <f t="shared" si="20"/>
        <v>3.7726362846377923</v>
      </c>
      <c r="X75" s="24">
        <f t="shared" si="21"/>
        <v>157.12375025111862</v>
      </c>
      <c r="Y75" s="38">
        <f t="shared" si="31"/>
        <v>17.436529839719839</v>
      </c>
      <c r="Z75" s="25">
        <f t="shared" si="6"/>
        <v>3.8589960305370123</v>
      </c>
      <c r="AA75" s="25">
        <f t="shared" si="22"/>
        <v>3.4357680530020787</v>
      </c>
      <c r="AB75" s="24">
        <f t="shared" si="23"/>
        <v>-28.730528619114363</v>
      </c>
      <c r="AC75" s="25">
        <f t="shared" si="24"/>
        <v>3.8646743017525229</v>
      </c>
      <c r="AD75" s="25">
        <f t="shared" si="25"/>
        <v>3.4568505839808266</v>
      </c>
    </row>
    <row r="76" spans="1:33" x14ac:dyDescent="0.4">
      <c r="A76" s="3">
        <v>44022</v>
      </c>
      <c r="B76" s="23">
        <v>22</v>
      </c>
      <c r="C76" s="22">
        <f t="shared" si="26"/>
        <v>180</v>
      </c>
      <c r="D76" s="24">
        <f t="shared" si="7"/>
        <v>178.79244055130999</v>
      </c>
      <c r="E76" s="24">
        <f t="shared" si="8"/>
        <v>178.79244055130999</v>
      </c>
      <c r="F76" s="24">
        <f t="shared" si="9"/>
        <v>176.68559966833914</v>
      </c>
      <c r="G76" s="22">
        <f t="shared" si="27"/>
        <v>25</v>
      </c>
      <c r="H76" s="23">
        <f t="shared" si="10"/>
        <v>210.25</v>
      </c>
      <c r="I76" s="22">
        <f t="shared" si="28"/>
        <v>25</v>
      </c>
      <c r="J76" s="24">
        <f t="shared" si="11"/>
        <v>178.79244055130999</v>
      </c>
      <c r="K76" s="38">
        <f t="shared" si="29"/>
        <v>20.595121529130438</v>
      </c>
      <c r="L76" s="25">
        <f t="shared" si="4"/>
        <v>3.6635616461296463</v>
      </c>
      <c r="M76" s="25">
        <f t="shared" si="12"/>
        <v>3.2765084161776334</v>
      </c>
      <c r="N76" s="24">
        <f t="shared" si="13"/>
        <v>-26.246635870171009</v>
      </c>
      <c r="O76" s="25">
        <f t="shared" si="14"/>
        <v>3.6704649161922744</v>
      </c>
      <c r="P76" s="25">
        <f t="shared" si="15"/>
        <v>3.3015474665768809</v>
      </c>
      <c r="Q76" s="24">
        <f t="shared" si="16"/>
        <v>178.79244055130999</v>
      </c>
      <c r="R76" s="38">
        <f t="shared" si="30"/>
        <v>20.595121529130438</v>
      </c>
      <c r="S76" s="25">
        <f t="shared" si="5"/>
        <v>3.6635616461296463</v>
      </c>
      <c r="T76" s="25">
        <f t="shared" si="17"/>
        <v>3.2765084161776334</v>
      </c>
      <c r="U76" s="24">
        <f t="shared" si="18"/>
        <v>-26.246635870171009</v>
      </c>
      <c r="V76" s="25">
        <f t="shared" si="19"/>
        <v>3.6704649161922744</v>
      </c>
      <c r="W76" s="25">
        <f t="shared" si="20"/>
        <v>3.3015474665768809</v>
      </c>
      <c r="X76" s="24">
        <f t="shared" si="21"/>
        <v>176.68559966833914</v>
      </c>
      <c r="Y76" s="38">
        <f t="shared" si="31"/>
        <v>19.561849417220515</v>
      </c>
      <c r="Z76" s="25">
        <f t="shared" si="6"/>
        <v>3.7256934272366524</v>
      </c>
      <c r="AA76" s="25">
        <f t="shared" si="22"/>
        <v>2.9593628939360297</v>
      </c>
      <c r="AB76" s="24">
        <f t="shared" si="23"/>
        <v>-24.944058379703378</v>
      </c>
      <c r="AC76" s="25">
        <f t="shared" si="24"/>
        <v>3.7447219944769565</v>
      </c>
      <c r="AD76" s="25">
        <f t="shared" si="25"/>
        <v>3.0251939033588702</v>
      </c>
    </row>
    <row r="77" spans="1:33" x14ac:dyDescent="0.4">
      <c r="A77" s="3">
        <v>44023</v>
      </c>
      <c r="B77" s="23">
        <v>28</v>
      </c>
      <c r="C77" s="22">
        <f t="shared" si="26"/>
        <v>208</v>
      </c>
      <c r="D77" s="24">
        <f t="shared" si="7"/>
        <v>201.99185504423968</v>
      </c>
      <c r="E77" s="24">
        <f t="shared" si="8"/>
        <v>201.99185504423968</v>
      </c>
      <c r="F77" s="24">
        <f t="shared" si="9"/>
        <v>198.61833437467922</v>
      </c>
      <c r="G77" s="22">
        <f t="shared" si="27"/>
        <v>26</v>
      </c>
      <c r="H77" s="23">
        <f t="shared" si="10"/>
        <v>182.25</v>
      </c>
      <c r="I77" s="22">
        <f t="shared" si="28"/>
        <v>26</v>
      </c>
      <c r="J77" s="24">
        <f t="shared" si="11"/>
        <v>201.99185504423968</v>
      </c>
      <c r="K77" s="38">
        <f t="shared" si="29"/>
        <v>23.199414492929691</v>
      </c>
      <c r="L77" s="25">
        <f t="shared" si="4"/>
        <v>3.5149838376340532</v>
      </c>
      <c r="M77" s="25">
        <f t="shared" si="12"/>
        <v>2.760698589910596</v>
      </c>
      <c r="N77" s="24">
        <f t="shared" si="13"/>
        <v>-22.430722636848017</v>
      </c>
      <c r="O77" s="25">
        <f t="shared" si="14"/>
        <v>3.545153461799508</v>
      </c>
      <c r="P77" s="25">
        <f t="shared" si="15"/>
        <v>2.8618645697200309</v>
      </c>
      <c r="Q77" s="24">
        <f t="shared" si="16"/>
        <v>201.99185504423968</v>
      </c>
      <c r="R77" s="38">
        <f t="shared" si="30"/>
        <v>23.199414492929691</v>
      </c>
      <c r="S77" s="25">
        <f t="shared" si="5"/>
        <v>3.5149838376340532</v>
      </c>
      <c r="T77" s="25">
        <f t="shared" si="17"/>
        <v>2.760698589910596</v>
      </c>
      <c r="U77" s="24">
        <f t="shared" si="18"/>
        <v>-22.430722636848017</v>
      </c>
      <c r="V77" s="25">
        <f t="shared" si="19"/>
        <v>3.545153461799508</v>
      </c>
      <c r="W77" s="25">
        <f t="shared" si="20"/>
        <v>2.8618645697200309</v>
      </c>
      <c r="X77" s="24">
        <f t="shared" si="21"/>
        <v>198.61833437467922</v>
      </c>
      <c r="Y77" s="38">
        <f t="shared" si="31"/>
        <v>21.932734706340085</v>
      </c>
      <c r="Z77" s="25">
        <f t="shared" si="6"/>
        <v>3.5773568292052498</v>
      </c>
      <c r="AA77" s="25">
        <f t="shared" si="22"/>
        <v>2.4710057076802632</v>
      </c>
      <c r="AB77" s="24">
        <f t="shared" si="23"/>
        <v>-21.221234418024036</v>
      </c>
      <c r="AC77" s="25">
        <f t="shared" si="24"/>
        <v>3.6247696872013906</v>
      </c>
      <c r="AD77" s="25">
        <f t="shared" si="25"/>
        <v>2.6223143347783795</v>
      </c>
    </row>
    <row r="78" spans="1:33" x14ac:dyDescent="0.4">
      <c r="A78" s="3">
        <v>44024</v>
      </c>
      <c r="B78" s="23">
        <v>32</v>
      </c>
      <c r="C78" s="22">
        <f t="shared" si="26"/>
        <v>240</v>
      </c>
      <c r="D78" s="24">
        <f t="shared" si="7"/>
        <v>228.10373870368679</v>
      </c>
      <c r="E78" s="24">
        <f t="shared" si="8"/>
        <v>228.10373870368679</v>
      </c>
      <c r="F78" s="24">
        <f t="shared" si="9"/>
        <v>223.19236146978199</v>
      </c>
      <c r="G78" s="22">
        <f t="shared" si="27"/>
        <v>27</v>
      </c>
      <c r="H78" s="23">
        <f t="shared" si="10"/>
        <v>156.25</v>
      </c>
      <c r="I78" s="22">
        <f t="shared" si="28"/>
        <v>27</v>
      </c>
      <c r="J78" s="24">
        <f t="shared" si="11"/>
        <v>228.10373870368679</v>
      </c>
      <c r="K78" s="38">
        <f t="shared" si="29"/>
        <v>26.111883659447102</v>
      </c>
      <c r="L78" s="25">
        <f t="shared" si="4"/>
        <v>3.3672958299864741</v>
      </c>
      <c r="M78" s="25">
        <f t="shared" si="12"/>
        <v>2.2917327469458724</v>
      </c>
      <c r="N78" s="24">
        <f t="shared" si="13"/>
        <v>-18.923087531116391</v>
      </c>
      <c r="O78" s="25">
        <f t="shared" si="14"/>
        <v>3.4198420074067419</v>
      </c>
      <c r="P78" s="25">
        <f t="shared" si="15"/>
        <v>2.4535875940672427</v>
      </c>
      <c r="Q78" s="24">
        <f t="shared" si="16"/>
        <v>228.10373870368679</v>
      </c>
      <c r="R78" s="38">
        <f t="shared" si="30"/>
        <v>26.111883659447102</v>
      </c>
      <c r="S78" s="25">
        <f t="shared" si="5"/>
        <v>3.3672958299864741</v>
      </c>
      <c r="T78" s="25">
        <f t="shared" si="17"/>
        <v>2.2917327469458724</v>
      </c>
      <c r="U78" s="24">
        <f t="shared" si="18"/>
        <v>-18.923087531116391</v>
      </c>
      <c r="V78" s="25">
        <f t="shared" si="19"/>
        <v>3.4198420074067419</v>
      </c>
      <c r="W78" s="25">
        <f t="shared" si="20"/>
        <v>2.4535875940672427</v>
      </c>
      <c r="X78" s="24">
        <f t="shared" si="21"/>
        <v>223.19236146978199</v>
      </c>
      <c r="Y78" s="38">
        <f t="shared" si="31"/>
        <v>24.574027095102764</v>
      </c>
      <c r="Z78" s="25">
        <f t="shared" si="6"/>
        <v>3.4299467949481413</v>
      </c>
      <c r="AA78" s="25">
        <f t="shared" si="22"/>
        <v>2.0292949973556409</v>
      </c>
      <c r="AB78" s="24">
        <f t="shared" si="23"/>
        <v>-17.806665699586176</v>
      </c>
      <c r="AC78" s="25">
        <f t="shared" si="24"/>
        <v>3.5048173799258242</v>
      </c>
      <c r="AD78" s="25">
        <f t="shared" si="25"/>
        <v>2.2482118782393505</v>
      </c>
    </row>
    <row r="79" spans="1:33" x14ac:dyDescent="0.4">
      <c r="A79" s="3">
        <v>44025</v>
      </c>
      <c r="B79" s="23">
        <v>18</v>
      </c>
      <c r="C79" s="22">
        <f t="shared" si="26"/>
        <v>258</v>
      </c>
      <c r="D79" s="24">
        <f t="shared" si="7"/>
        <v>257.46696597227981</v>
      </c>
      <c r="E79" s="24">
        <f t="shared" si="8"/>
        <v>257.46696597227981</v>
      </c>
      <c r="F79" s="24">
        <f t="shared" si="9"/>
        <v>250.70451080609959</v>
      </c>
      <c r="G79" s="22">
        <f t="shared" si="27"/>
        <v>28</v>
      </c>
      <c r="H79" s="23">
        <f t="shared" si="10"/>
        <v>132.25</v>
      </c>
      <c r="I79" s="22">
        <f t="shared" si="28"/>
        <v>28</v>
      </c>
      <c r="J79" s="24">
        <f t="shared" si="11"/>
        <v>257.46696597227981</v>
      </c>
      <c r="K79" s="38">
        <f t="shared" si="29"/>
        <v>29.363227268593022</v>
      </c>
      <c r="L79" s="25">
        <f t="shared" si="4"/>
        <v>3.292385611500114</v>
      </c>
      <c r="M79" s="25">
        <f t="shared" si="12"/>
        <v>2.0705390683567551</v>
      </c>
      <c r="N79" s="24">
        <f t="shared" si="13"/>
        <v>-16.547773016033936</v>
      </c>
      <c r="O79" s="25">
        <f t="shared" si="14"/>
        <v>3.2945305530139755</v>
      </c>
      <c r="P79" s="25">
        <f t="shared" si="15"/>
        <v>2.0767165396185137</v>
      </c>
      <c r="Q79" s="24">
        <f t="shared" si="16"/>
        <v>257.46696597227981</v>
      </c>
      <c r="R79" s="38">
        <f t="shared" si="30"/>
        <v>29.363227268593022</v>
      </c>
      <c r="S79" s="25">
        <f t="shared" si="5"/>
        <v>3.292385611500114</v>
      </c>
      <c r="T79" s="25">
        <f t="shared" si="17"/>
        <v>2.0705390683567551</v>
      </c>
      <c r="U79" s="24">
        <f t="shared" si="18"/>
        <v>-16.547773016033936</v>
      </c>
      <c r="V79" s="25">
        <f t="shared" si="19"/>
        <v>3.2945305530139755</v>
      </c>
      <c r="W79" s="25">
        <f t="shared" si="20"/>
        <v>2.0767165396185137</v>
      </c>
      <c r="X79" s="24">
        <f t="shared" si="21"/>
        <v>250.70451080609959</v>
      </c>
      <c r="Y79" s="38">
        <f t="shared" si="31"/>
        <v>27.512149336317606</v>
      </c>
      <c r="Z79" s="25">
        <f t="shared" si="6"/>
        <v>3.3551940283999029</v>
      </c>
      <c r="AA79" s="25">
        <f t="shared" si="22"/>
        <v>1.8219073696152659</v>
      </c>
      <c r="AB79" s="24">
        <f t="shared" si="23"/>
        <v>-15.522475628314542</v>
      </c>
      <c r="AC79" s="25">
        <f t="shared" si="24"/>
        <v>3.3848650726502583</v>
      </c>
      <c r="AD79" s="25">
        <f t="shared" si="25"/>
        <v>1.9028865337417871</v>
      </c>
    </row>
    <row r="80" spans="1:33" x14ac:dyDescent="0.4">
      <c r="A80" s="3">
        <v>44026</v>
      </c>
      <c r="B80" s="23">
        <v>20</v>
      </c>
      <c r="C80" s="22">
        <f t="shared" si="26"/>
        <v>278</v>
      </c>
      <c r="D80" s="24">
        <f t="shared" si="7"/>
        <v>290.45257789450466</v>
      </c>
      <c r="E80" s="24">
        <f t="shared" si="8"/>
        <v>290.45257789450466</v>
      </c>
      <c r="F80" s="24">
        <f t="shared" si="9"/>
        <v>281.47945461847428</v>
      </c>
      <c r="G80" s="22">
        <f t="shared" si="27"/>
        <v>29</v>
      </c>
      <c r="H80" s="23">
        <f t="shared" si="10"/>
        <v>110.25</v>
      </c>
      <c r="I80" s="22">
        <f t="shared" si="28"/>
        <v>29</v>
      </c>
      <c r="J80" s="24">
        <f t="shared" si="11"/>
        <v>290.45257789450466</v>
      </c>
      <c r="K80" s="38">
        <f t="shared" si="29"/>
        <v>32.985611922224848</v>
      </c>
      <c r="L80" s="25">
        <f t="shared" si="4"/>
        <v>3.2148389105046524</v>
      </c>
      <c r="M80" s="25">
        <f t="shared" si="12"/>
        <v>1.853382958111139</v>
      </c>
      <c r="N80" s="24">
        <f t="shared" si="13"/>
        <v>-14.29459587157864</v>
      </c>
      <c r="O80" s="25">
        <f t="shared" si="14"/>
        <v>3.169219098621209</v>
      </c>
      <c r="P80" s="25">
        <f t="shared" si="15"/>
        <v>1.7312514063738456</v>
      </c>
      <c r="Q80" s="24">
        <f t="shared" si="16"/>
        <v>290.45257789450466</v>
      </c>
      <c r="R80" s="38">
        <f t="shared" si="30"/>
        <v>32.985611922224848</v>
      </c>
      <c r="S80" s="25">
        <f t="shared" si="5"/>
        <v>3.2148389105046524</v>
      </c>
      <c r="T80" s="25">
        <f t="shared" si="17"/>
        <v>1.853382958111139</v>
      </c>
      <c r="U80" s="24">
        <f t="shared" si="18"/>
        <v>-14.29459587157864</v>
      </c>
      <c r="V80" s="25">
        <f t="shared" si="19"/>
        <v>3.169219098621209</v>
      </c>
      <c r="W80" s="25">
        <f t="shared" si="20"/>
        <v>1.7312514063738456</v>
      </c>
      <c r="X80" s="24">
        <f t="shared" si="21"/>
        <v>281.47945461847428</v>
      </c>
      <c r="Y80" s="38">
        <f t="shared" si="31"/>
        <v>30.774943812374687</v>
      </c>
      <c r="Z80" s="25">
        <f t="shared" si="6"/>
        <v>3.277823205099077</v>
      </c>
      <c r="AA80" s="25">
        <f t="shared" si="22"/>
        <v>1.6190263584300875</v>
      </c>
      <c r="AB80" s="24">
        <f t="shared" si="23"/>
        <v>-13.360301494237214</v>
      </c>
      <c r="AC80" s="25">
        <f t="shared" si="24"/>
        <v>3.2649127653746919</v>
      </c>
      <c r="AD80" s="25">
        <f t="shared" si="25"/>
        <v>1.586338301285686</v>
      </c>
      <c r="AF80" s="41"/>
      <c r="AG80" t="s">
        <v>46</v>
      </c>
    </row>
    <row r="81" spans="1:38" x14ac:dyDescent="0.4">
      <c r="A81" s="3">
        <v>44027</v>
      </c>
      <c r="B81" s="23">
        <v>61</v>
      </c>
      <c r="C81" s="22">
        <f t="shared" si="26"/>
        <v>339</v>
      </c>
      <c r="D81" s="24">
        <f t="shared" si="7"/>
        <v>327.46484040845371</v>
      </c>
      <c r="E81" s="24">
        <f t="shared" si="8"/>
        <v>327.46484040845371</v>
      </c>
      <c r="F81" s="24">
        <f t="shared" si="9"/>
        <v>315.87087199328619</v>
      </c>
      <c r="G81" s="22">
        <f t="shared" si="27"/>
        <v>30</v>
      </c>
      <c r="H81" s="23">
        <f t="shared" si="10"/>
        <v>90.25</v>
      </c>
      <c r="I81" s="22">
        <f t="shared" si="28"/>
        <v>30</v>
      </c>
      <c r="J81" s="24">
        <f t="shared" si="11"/>
        <v>327.46484040845371</v>
      </c>
      <c r="K81" s="38">
        <f t="shared" si="29"/>
        <v>37.012262513949054</v>
      </c>
      <c r="L81" s="25">
        <f t="shared" si="4"/>
        <v>3.0076083753104408</v>
      </c>
      <c r="M81" s="25">
        <f t="shared" si="12"/>
        <v>1.3320842618085498</v>
      </c>
      <c r="N81" s="24">
        <f t="shared" si="13"/>
        <v>-10.964515704226139</v>
      </c>
      <c r="O81" s="25">
        <f t="shared" si="14"/>
        <v>3.043907644228443</v>
      </c>
      <c r="P81" s="25">
        <f t="shared" si="15"/>
        <v>1.4171921943332393</v>
      </c>
      <c r="Q81" s="24">
        <f t="shared" si="16"/>
        <v>327.46484040845371</v>
      </c>
      <c r="R81" s="38">
        <f t="shared" si="30"/>
        <v>37.012262513949054</v>
      </c>
      <c r="S81" s="25">
        <f t="shared" si="5"/>
        <v>3.0076083753104408</v>
      </c>
      <c r="T81" s="25">
        <f t="shared" si="17"/>
        <v>1.3320842618085498</v>
      </c>
      <c r="U81" s="24">
        <f t="shared" si="18"/>
        <v>-10.964515704226139</v>
      </c>
      <c r="V81" s="25">
        <f t="shared" si="19"/>
        <v>3.043907644228443</v>
      </c>
      <c r="W81" s="25">
        <f t="shared" si="20"/>
        <v>1.4171921943332393</v>
      </c>
      <c r="X81" s="24">
        <f t="shared" si="21"/>
        <v>315.87087199328619</v>
      </c>
      <c r="Y81" s="38">
        <f t="shared" si="31"/>
        <v>34.391417374811908</v>
      </c>
      <c r="Z81" s="25">
        <f t="shared" si="6"/>
        <v>3.0711352349128656</v>
      </c>
      <c r="AA81" s="25">
        <f t="shared" si="22"/>
        <v>1.1357627331793652</v>
      </c>
      <c r="AB81" s="24">
        <f t="shared" si="23"/>
        <v>-10.124356111350375</v>
      </c>
      <c r="AC81" s="25">
        <f t="shared" si="24"/>
        <v>3.1449604580991259</v>
      </c>
      <c r="AD81" s="25">
        <f t="shared" si="25"/>
        <v>1.2985671808710495</v>
      </c>
      <c r="AG81" t="s">
        <v>43</v>
      </c>
      <c r="AH81" t="s">
        <v>44</v>
      </c>
      <c r="AI81" t="s">
        <v>45</v>
      </c>
      <c r="AJ81" t="s">
        <v>76</v>
      </c>
    </row>
    <row r="82" spans="1:38" x14ac:dyDescent="0.4">
      <c r="A82" s="3">
        <v>44028</v>
      </c>
      <c r="B82" s="23">
        <v>66</v>
      </c>
      <c r="C82" s="22">
        <f t="shared" si="26"/>
        <v>405</v>
      </c>
      <c r="D82" s="24">
        <f t="shared" si="7"/>
        <v>368.94172187840019</v>
      </c>
      <c r="E82" s="24">
        <f t="shared" si="8"/>
        <v>368.94172187840019</v>
      </c>
      <c r="F82" s="24">
        <f t="shared" si="9"/>
        <v>354.26224251978698</v>
      </c>
      <c r="G82" s="22">
        <f t="shared" si="27"/>
        <v>31</v>
      </c>
      <c r="H82" s="23">
        <f t="shared" si="10"/>
        <v>72.25</v>
      </c>
      <c r="I82" s="22">
        <f t="shared" si="28"/>
        <v>31</v>
      </c>
      <c r="J82" s="24">
        <f t="shared" si="11"/>
        <v>368.94172187840019</v>
      </c>
      <c r="K82" s="38">
        <f t="shared" si="29"/>
        <v>41.476881469946477</v>
      </c>
      <c r="L82" s="25">
        <f t="shared" si="4"/>
        <v>2.8200552594787052</v>
      </c>
      <c r="M82" s="25">
        <f t="shared" si="12"/>
        <v>0.93432799434808766</v>
      </c>
      <c r="N82" s="24">
        <f t="shared" si="13"/>
        <v>-8.2161546718431087</v>
      </c>
      <c r="O82" s="25">
        <f t="shared" si="14"/>
        <v>2.9185961898356765</v>
      </c>
      <c r="P82" s="25">
        <f t="shared" si="15"/>
        <v>1.1345389034966926</v>
      </c>
      <c r="Q82" s="24">
        <f t="shared" si="16"/>
        <v>368.94172187840019</v>
      </c>
      <c r="R82" s="38">
        <f t="shared" si="30"/>
        <v>41.476881469946477</v>
      </c>
      <c r="S82" s="25">
        <f t="shared" si="5"/>
        <v>2.8200552594787052</v>
      </c>
      <c r="T82" s="25">
        <f t="shared" si="17"/>
        <v>0.93432799434808766</v>
      </c>
      <c r="U82" s="24">
        <f t="shared" si="18"/>
        <v>-8.2161546718431087</v>
      </c>
      <c r="V82" s="25">
        <f t="shared" si="19"/>
        <v>2.9185961898356765</v>
      </c>
      <c r="W82" s="25">
        <f t="shared" si="20"/>
        <v>1.1345389034966926</v>
      </c>
      <c r="X82" s="24">
        <f t="shared" si="21"/>
        <v>354.26224251978698</v>
      </c>
      <c r="Y82" s="38">
        <f t="shared" si="31"/>
        <v>38.391370526500793</v>
      </c>
      <c r="Z82" s="25">
        <f t="shared" si="6"/>
        <v>2.8841797876482436</v>
      </c>
      <c r="AA82" s="25">
        <f t="shared" si="22"/>
        <v>0.77223011979626555</v>
      </c>
      <c r="AB82" s="24">
        <f t="shared" si="23"/>
        <v>-7.4695131136694703</v>
      </c>
      <c r="AC82" s="25">
        <f t="shared" si="24"/>
        <v>3.0250081508235596</v>
      </c>
      <c r="AD82" s="25">
        <f t="shared" si="25"/>
        <v>1.0395731724978758</v>
      </c>
      <c r="AF82" s="41"/>
      <c r="AG82">
        <f>Q33</f>
        <v>7200</v>
      </c>
      <c r="AH82" s="21">
        <f>Q36</f>
        <v>0.99496895851207212</v>
      </c>
      <c r="AI82" s="43">
        <f>Q47</f>
        <v>0.95124862987352821</v>
      </c>
      <c r="AJ82" s="43">
        <f>Q49</f>
        <v>3.0569256820273142E-3</v>
      </c>
    </row>
    <row r="83" spans="1:38" x14ac:dyDescent="0.4">
      <c r="A83" s="3">
        <v>44029</v>
      </c>
      <c r="B83" s="23">
        <v>53</v>
      </c>
      <c r="C83" s="22">
        <f t="shared" si="26"/>
        <v>458</v>
      </c>
      <c r="D83" s="24">
        <f t="shared" si="7"/>
        <v>415.35458430362604</v>
      </c>
      <c r="E83" s="24">
        <f t="shared" si="8"/>
        <v>415.35458430362604</v>
      </c>
      <c r="F83" s="24">
        <f t="shared" si="9"/>
        <v>397.06712875789918</v>
      </c>
      <c r="G83" s="22">
        <f t="shared" si="27"/>
        <v>32</v>
      </c>
      <c r="H83" s="23">
        <f t="shared" si="10"/>
        <v>56.25</v>
      </c>
      <c r="I83" s="22">
        <f t="shared" si="28"/>
        <v>32</v>
      </c>
      <c r="J83" s="24">
        <f t="shared" si="11"/>
        <v>415.35458430362604</v>
      </c>
      <c r="K83" s="38">
        <f t="shared" si="29"/>
        <v>46.412862425225853</v>
      </c>
      <c r="L83" s="25">
        <f t="shared" si="4"/>
        <v>2.689242711679821</v>
      </c>
      <c r="M83" s="25">
        <f t="shared" si="12"/>
        <v>0.69855141683713429</v>
      </c>
      <c r="N83" s="24">
        <f t="shared" si="13"/>
        <v>-6.2684541313699347</v>
      </c>
      <c r="O83" s="25">
        <f t="shared" si="14"/>
        <v>2.79328473544291</v>
      </c>
      <c r="P83" s="25">
        <f t="shared" si="15"/>
        <v>0.88329153386420667</v>
      </c>
      <c r="Q83" s="24">
        <f t="shared" si="16"/>
        <v>415.35458430362604</v>
      </c>
      <c r="R83" s="38">
        <f t="shared" si="30"/>
        <v>46.412862425225853</v>
      </c>
      <c r="S83" s="25">
        <f t="shared" si="5"/>
        <v>2.689242711679821</v>
      </c>
      <c r="T83" s="25">
        <f t="shared" si="17"/>
        <v>0.69855141683713429</v>
      </c>
      <c r="U83" s="24">
        <f t="shared" si="18"/>
        <v>-6.2684541313699347</v>
      </c>
      <c r="V83" s="25">
        <f t="shared" si="19"/>
        <v>2.79328473544291</v>
      </c>
      <c r="W83" s="25">
        <f t="shared" si="20"/>
        <v>0.88329153386420667</v>
      </c>
      <c r="X83" s="24">
        <f t="shared" si="21"/>
        <v>397.06712875789918</v>
      </c>
      <c r="Y83" s="38">
        <f t="shared" si="31"/>
        <v>42.804886238112204</v>
      </c>
      <c r="Z83" s="25">
        <f t="shared" si="6"/>
        <v>2.7538553920372713</v>
      </c>
      <c r="AA83" s="25">
        <f t="shared" si="22"/>
        <v>0.56016520740593534</v>
      </c>
      <c r="AB83" s="24">
        <f t="shared" si="23"/>
        <v>-5.6133138979201815</v>
      </c>
      <c r="AC83" s="25">
        <f t="shared" si="24"/>
        <v>2.9050558435479936</v>
      </c>
      <c r="AD83" s="25">
        <f t="shared" si="25"/>
        <v>0.80935627616616679</v>
      </c>
      <c r="AF83" s="41"/>
    </row>
    <row r="84" spans="1:38" x14ac:dyDescent="0.4">
      <c r="A84" s="3">
        <v>44030</v>
      </c>
      <c r="B84" s="23">
        <v>86</v>
      </c>
      <c r="C84" s="22">
        <f t="shared" si="26"/>
        <v>544</v>
      </c>
      <c r="D84" s="24">
        <f t="shared" si="7"/>
        <v>467.20684649775887</v>
      </c>
      <c r="E84" s="24">
        <f t="shared" si="8"/>
        <v>467.20684649775887</v>
      </c>
      <c r="F84" s="24">
        <f t="shared" si="9"/>
        <v>444.72878064764217</v>
      </c>
      <c r="G84" s="22">
        <f t="shared" si="27"/>
        <v>33</v>
      </c>
      <c r="H84" s="23">
        <f t="shared" si="10"/>
        <v>42.25</v>
      </c>
      <c r="I84" s="22">
        <f t="shared" si="28"/>
        <v>33</v>
      </c>
      <c r="J84" s="24">
        <f t="shared" si="11"/>
        <v>467.20684649775887</v>
      </c>
      <c r="K84" s="38">
        <f t="shared" si="29"/>
        <v>51.852262194132834</v>
      </c>
      <c r="L84" s="25">
        <f t="shared" si="4"/>
        <v>2.5043247356451017</v>
      </c>
      <c r="M84" s="25">
        <f t="shared" si="12"/>
        <v>0.42363944780740398</v>
      </c>
      <c r="N84" s="24">
        <f t="shared" si="13"/>
        <v>-4.2306934029616015</v>
      </c>
      <c r="O84" s="25">
        <f t="shared" si="14"/>
        <v>2.667973281050144</v>
      </c>
      <c r="P84" s="25">
        <f t="shared" si="15"/>
        <v>0.66345008543578221</v>
      </c>
      <c r="Q84" s="24">
        <f t="shared" si="16"/>
        <v>467.20684649775887</v>
      </c>
      <c r="R84" s="38">
        <f t="shared" si="30"/>
        <v>51.852262194132834</v>
      </c>
      <c r="S84" s="25">
        <f t="shared" si="5"/>
        <v>2.5043247356451017</v>
      </c>
      <c r="T84" s="25">
        <f t="shared" si="17"/>
        <v>0.42363944780740398</v>
      </c>
      <c r="U84" s="24">
        <f t="shared" si="18"/>
        <v>-4.2306934029616015</v>
      </c>
      <c r="V84" s="25">
        <f t="shared" si="19"/>
        <v>2.667973281050144</v>
      </c>
      <c r="W84" s="25">
        <f t="shared" si="20"/>
        <v>0.66345008543578221</v>
      </c>
      <c r="X84" s="24">
        <f t="shared" si="21"/>
        <v>444.72878064764217</v>
      </c>
      <c r="Y84" s="38">
        <f t="shared" si="31"/>
        <v>47.661651889742984</v>
      </c>
      <c r="Z84" s="25">
        <f t="shared" si="6"/>
        <v>2.5697455297250298</v>
      </c>
      <c r="AA84" s="25">
        <f t="shared" si="22"/>
        <v>0.31847059577684084</v>
      </c>
      <c r="AB84" s="24">
        <f t="shared" si="23"/>
        <v>-3.6681579398345878</v>
      </c>
      <c r="AC84" s="25">
        <f t="shared" si="24"/>
        <v>2.7851035362724277</v>
      </c>
      <c r="AD84" s="25">
        <f t="shared" si="25"/>
        <v>0.60791649187592123</v>
      </c>
      <c r="AF84" s="41" t="s">
        <v>42</v>
      </c>
      <c r="AG84" t="s">
        <v>43</v>
      </c>
      <c r="AH84" t="s">
        <v>44</v>
      </c>
      <c r="AI84" t="s">
        <v>45</v>
      </c>
      <c r="AJ84" t="s">
        <v>76</v>
      </c>
      <c r="AK84" t="s">
        <v>50</v>
      </c>
      <c r="AL84" t="s">
        <v>79</v>
      </c>
    </row>
    <row r="85" spans="1:38" x14ac:dyDescent="0.4">
      <c r="A85" s="3">
        <v>44031</v>
      </c>
      <c r="B85" s="23">
        <v>89</v>
      </c>
      <c r="C85" s="22">
        <f t="shared" si="26"/>
        <v>633</v>
      </c>
      <c r="D85" s="24">
        <f t="shared" si="7"/>
        <v>525.03134263861614</v>
      </c>
      <c r="E85" s="24">
        <f t="shared" si="8"/>
        <v>525.03134263861614</v>
      </c>
      <c r="F85" s="24">
        <f t="shared" si="9"/>
        <v>497.71886786774178</v>
      </c>
      <c r="G85" s="22">
        <f t="shared" si="27"/>
        <v>34</v>
      </c>
      <c r="H85" s="23">
        <f t="shared" si="10"/>
        <v>30.25</v>
      </c>
      <c r="I85" s="22">
        <f t="shared" si="28"/>
        <v>34</v>
      </c>
      <c r="J85" s="24">
        <f t="shared" si="11"/>
        <v>525.03134263861614</v>
      </c>
      <c r="K85" s="38">
        <f t="shared" si="29"/>
        <v>57.824496140857264</v>
      </c>
      <c r="L85" s="25">
        <f t="shared" si="4"/>
        <v>2.3393419640467963</v>
      </c>
      <c r="M85" s="25">
        <f t="shared" si="12"/>
        <v>0.23609214014604057</v>
      </c>
      <c r="N85" s="24">
        <f t="shared" si="13"/>
        <v>-2.6724122510229833</v>
      </c>
      <c r="O85" s="25">
        <f t="shared" si="14"/>
        <v>2.5426618266573771</v>
      </c>
      <c r="P85" s="25">
        <f t="shared" si="15"/>
        <v>0.47501455821141725</v>
      </c>
      <c r="Q85" s="24">
        <f t="shared" si="16"/>
        <v>525.03134263861614</v>
      </c>
      <c r="R85" s="38">
        <f t="shared" si="30"/>
        <v>57.824496140857264</v>
      </c>
      <c r="S85" s="25">
        <f t="shared" si="5"/>
        <v>2.3393419640467963</v>
      </c>
      <c r="T85" s="25">
        <f t="shared" si="17"/>
        <v>0.23609214014604057</v>
      </c>
      <c r="U85" s="24">
        <f t="shared" si="18"/>
        <v>-2.6724122510229833</v>
      </c>
      <c r="V85" s="25">
        <f t="shared" si="19"/>
        <v>2.5426618266573771</v>
      </c>
      <c r="W85" s="25">
        <f t="shared" si="20"/>
        <v>0.47501455821141725</v>
      </c>
      <c r="X85" s="24">
        <f t="shared" si="21"/>
        <v>497.71886786774178</v>
      </c>
      <c r="Y85" s="38">
        <f t="shared" si="31"/>
        <v>52.99008722009961</v>
      </c>
      <c r="Z85" s="25">
        <f t="shared" si="6"/>
        <v>2.4056206331081125</v>
      </c>
      <c r="AA85" s="25">
        <f t="shared" si="22"/>
        <v>0.1601657181894697</v>
      </c>
      <c r="AB85" s="24">
        <f t="shared" si="23"/>
        <v>-2.2011390176977597</v>
      </c>
      <c r="AC85" s="25">
        <f t="shared" si="24"/>
        <v>2.6651512289968613</v>
      </c>
      <c r="AD85" s="25">
        <f t="shared" si="25"/>
        <v>0.43525381962713866</v>
      </c>
      <c r="AF85" s="41">
        <f t="shared" ref="AF85:AF90" si="32">A85</f>
        <v>44031</v>
      </c>
      <c r="AG85">
        <v>3000</v>
      </c>
      <c r="AH85" s="21">
        <v>0.97717956606461043</v>
      </c>
      <c r="AI85" s="42">
        <v>0.18715716822020256</v>
      </c>
      <c r="AJ85" s="52">
        <v>2.384283177979743E-2</v>
      </c>
      <c r="AK85" t="s">
        <v>47</v>
      </c>
      <c r="AL85" t="s">
        <v>80</v>
      </c>
    </row>
    <row r="86" spans="1:38" x14ac:dyDescent="0.4">
      <c r="A86" s="3">
        <v>44032</v>
      </c>
      <c r="B86" s="23">
        <v>49</v>
      </c>
      <c r="C86" s="22">
        <f t="shared" si="26"/>
        <v>682</v>
      </c>
      <c r="D86" s="24">
        <f t="shared" si="7"/>
        <v>589.38606968579575</v>
      </c>
      <c r="E86" s="24">
        <f t="shared" si="8"/>
        <v>589.38606968579575</v>
      </c>
      <c r="F86" s="24">
        <f t="shared" si="9"/>
        <v>556.53512029285014</v>
      </c>
      <c r="G86" s="22">
        <f t="shared" si="27"/>
        <v>35</v>
      </c>
      <c r="H86" s="23">
        <f t="shared" si="10"/>
        <v>20.25</v>
      </c>
      <c r="I86" s="22">
        <f t="shared" si="28"/>
        <v>35</v>
      </c>
      <c r="J86" s="24">
        <f t="shared" si="11"/>
        <v>589.38606968579575</v>
      </c>
      <c r="K86" s="38">
        <f t="shared" si="29"/>
        <v>64.354727047179608</v>
      </c>
      <c r="L86" s="25">
        <f t="shared" si="4"/>
        <v>2.2572932015540448</v>
      </c>
      <c r="M86" s="25">
        <f t="shared" si="12"/>
        <v>0.16309027845739466</v>
      </c>
      <c r="N86" s="24">
        <f t="shared" si="13"/>
        <v>-1.817299683255968</v>
      </c>
      <c r="O86" s="25">
        <f t="shared" si="14"/>
        <v>2.417350372264611</v>
      </c>
      <c r="P86" s="25">
        <f t="shared" si="15"/>
        <v>0.31798495219111417</v>
      </c>
      <c r="Q86" s="24">
        <f t="shared" si="16"/>
        <v>589.38606968579575</v>
      </c>
      <c r="R86" s="38">
        <f t="shared" si="30"/>
        <v>64.354727047179608</v>
      </c>
      <c r="S86" s="25">
        <f t="shared" si="5"/>
        <v>2.2572932015540448</v>
      </c>
      <c r="T86" s="25">
        <f t="shared" si="17"/>
        <v>0.16309027845739466</v>
      </c>
      <c r="U86" s="24">
        <f t="shared" si="18"/>
        <v>-1.817299683255968</v>
      </c>
      <c r="V86" s="25">
        <f t="shared" si="19"/>
        <v>2.417350372264611</v>
      </c>
      <c r="W86" s="25">
        <f t="shared" si="20"/>
        <v>0.31798495219111417</v>
      </c>
      <c r="X86" s="24">
        <f t="shared" si="21"/>
        <v>556.53512029285014</v>
      </c>
      <c r="Y86" s="38">
        <f t="shared" si="31"/>
        <v>58.81625242510836</v>
      </c>
      <c r="Z86" s="25">
        <f t="shared" si="6"/>
        <v>2.3240538606888768</v>
      </c>
      <c r="AA86" s="25">
        <f t="shared" si="22"/>
        <v>0.10153165461794174</v>
      </c>
      <c r="AB86" s="24">
        <f t="shared" si="23"/>
        <v>-1.4338814476843336</v>
      </c>
      <c r="AC86" s="25">
        <f t="shared" si="24"/>
        <v>2.5451989217212949</v>
      </c>
      <c r="AD86" s="25">
        <f t="shared" si="25"/>
        <v>0.29136825941981992</v>
      </c>
      <c r="AF86" s="41">
        <f t="shared" si="32"/>
        <v>44032</v>
      </c>
      <c r="AG86">
        <v>3000</v>
      </c>
      <c r="AH86" s="21">
        <v>0.979049085341962</v>
      </c>
      <c r="AI86" s="42">
        <v>0.21100037102544425</v>
      </c>
      <c r="AJ86" s="52">
        <v>1.6332962307889071E-2</v>
      </c>
    </row>
    <row r="87" spans="1:38" x14ac:dyDescent="0.4">
      <c r="A87" s="3">
        <v>44033</v>
      </c>
      <c r="B87" s="23">
        <v>72</v>
      </c>
      <c r="C87" s="22">
        <f t="shared" si="26"/>
        <v>754</v>
      </c>
      <c r="D87" s="24">
        <f t="shared" si="7"/>
        <v>660.84799746114754</v>
      </c>
      <c r="E87" s="24">
        <f t="shared" si="8"/>
        <v>660.84799746114754</v>
      </c>
      <c r="F87" s="24">
        <f t="shared" si="9"/>
        <v>621.69763480676147</v>
      </c>
      <c r="G87" s="22">
        <f t="shared" si="27"/>
        <v>36</v>
      </c>
      <c r="H87" s="23">
        <f t="shared" si="10"/>
        <v>12.25</v>
      </c>
      <c r="I87" s="22">
        <f t="shared" si="28"/>
        <v>36</v>
      </c>
      <c r="J87" s="24">
        <f t="shared" si="11"/>
        <v>660.84799746114754</v>
      </c>
      <c r="K87" s="38">
        <f t="shared" si="29"/>
        <v>71.461927775351796</v>
      </c>
      <c r="L87" s="25">
        <f t="shared" si="4"/>
        <v>2.145822694367427</v>
      </c>
      <c r="M87" s="25">
        <f t="shared" si="12"/>
        <v>8.5482478028670858E-2</v>
      </c>
      <c r="N87" s="24">
        <f t="shared" si="13"/>
        <v>-1.023308534045924</v>
      </c>
      <c r="O87" s="25">
        <f t="shared" si="14"/>
        <v>2.2920389178718441</v>
      </c>
      <c r="P87" s="25">
        <f t="shared" si="15"/>
        <v>0.19236126737487094</v>
      </c>
      <c r="Q87" s="24">
        <f t="shared" si="16"/>
        <v>660.84799746114754</v>
      </c>
      <c r="R87" s="38">
        <f t="shared" si="30"/>
        <v>71.461927775351796</v>
      </c>
      <c r="S87" s="25">
        <f t="shared" si="5"/>
        <v>2.145822694367427</v>
      </c>
      <c r="T87" s="25">
        <f t="shared" si="17"/>
        <v>8.5482478028670858E-2</v>
      </c>
      <c r="U87" s="24">
        <f t="shared" si="18"/>
        <v>-1.023308534045924</v>
      </c>
      <c r="V87" s="25">
        <f t="shared" si="19"/>
        <v>2.2920389178718441</v>
      </c>
      <c r="W87" s="25">
        <f t="shared" si="20"/>
        <v>0.19236126737487094</v>
      </c>
      <c r="X87" s="24">
        <f t="shared" si="21"/>
        <v>621.69763480676147</v>
      </c>
      <c r="Y87" s="38">
        <f t="shared" si="31"/>
        <v>65.162514513911333</v>
      </c>
      <c r="Z87" s="25">
        <f t="shared" si="6"/>
        <v>2.2133044443355727</v>
      </c>
      <c r="AA87" s="25">
        <f t="shared" si="22"/>
        <v>4.3218628529041181E-2</v>
      </c>
      <c r="AB87" s="24">
        <f t="shared" si="23"/>
        <v>-0.72761816874013974</v>
      </c>
      <c r="AC87" s="25">
        <f t="shared" si="24"/>
        <v>2.4252466144457294</v>
      </c>
      <c r="AD87" s="25">
        <f t="shared" si="25"/>
        <v>0.17625981125396573</v>
      </c>
      <c r="AF87" s="41">
        <f t="shared" si="32"/>
        <v>44033</v>
      </c>
      <c r="AG87">
        <v>3000</v>
      </c>
      <c r="AH87" s="21">
        <v>0.98073328351596933</v>
      </c>
      <c r="AI87" s="42">
        <v>0.23667905592414004</v>
      </c>
      <c r="AJ87" s="52">
        <v>1.465427740919328E-2</v>
      </c>
    </row>
    <row r="88" spans="1:38" x14ac:dyDescent="0.4">
      <c r="A88" s="3">
        <v>44034</v>
      </c>
      <c r="B88" s="23">
        <v>121</v>
      </c>
      <c r="C88" s="22">
        <f t="shared" si="26"/>
        <v>875</v>
      </c>
      <c r="D88" s="24">
        <f t="shared" si="7"/>
        <v>740.00461250074943</v>
      </c>
      <c r="E88" s="24">
        <f t="shared" si="8"/>
        <v>740.00461250074943</v>
      </c>
      <c r="F88" s="24">
        <f t="shared" si="9"/>
        <v>693.74359249080123</v>
      </c>
      <c r="G88" s="22">
        <f t="shared" si="27"/>
        <v>37</v>
      </c>
      <c r="H88" s="23">
        <f t="shared" si="10"/>
        <v>6.25</v>
      </c>
      <c r="I88" s="22">
        <f t="shared" si="28"/>
        <v>37</v>
      </c>
      <c r="J88" s="24">
        <f t="shared" si="11"/>
        <v>740.00461250074943</v>
      </c>
      <c r="K88" s="38">
        <f t="shared" si="29"/>
        <v>79.156615039601888</v>
      </c>
      <c r="L88" s="25">
        <f t="shared" si="4"/>
        <v>1.9780414272381064</v>
      </c>
      <c r="M88" s="25">
        <f t="shared" si="12"/>
        <v>1.5523315910206927E-2</v>
      </c>
      <c r="N88" s="24">
        <f t="shared" si="13"/>
        <v>-0.31148149935235847</v>
      </c>
      <c r="O88" s="25">
        <f t="shared" si="14"/>
        <v>2.1667274634790781</v>
      </c>
      <c r="P88" s="25">
        <f t="shared" si="15"/>
        <v>9.8143503762689252E-2</v>
      </c>
      <c r="Q88" s="24">
        <f t="shared" si="16"/>
        <v>740.00461250074943</v>
      </c>
      <c r="R88" s="38">
        <f t="shared" si="30"/>
        <v>79.156615039601888</v>
      </c>
      <c r="S88" s="25">
        <f t="shared" si="5"/>
        <v>1.9780414272381064</v>
      </c>
      <c r="T88" s="25">
        <f t="shared" si="17"/>
        <v>1.5523315910206927E-2</v>
      </c>
      <c r="U88" s="24">
        <f t="shared" si="18"/>
        <v>-0.31148149935235847</v>
      </c>
      <c r="V88" s="25">
        <f t="shared" si="19"/>
        <v>2.1667274634790781</v>
      </c>
      <c r="W88" s="25">
        <f t="shared" si="20"/>
        <v>9.8143503762689252E-2</v>
      </c>
      <c r="X88" s="24">
        <f t="shared" si="21"/>
        <v>693.74359249080123</v>
      </c>
      <c r="Y88" s="38">
        <f t="shared" si="31"/>
        <v>72.045957684039763</v>
      </c>
      <c r="Z88" s="25">
        <f t="shared" si="6"/>
        <v>2.0467707593902871</v>
      </c>
      <c r="AA88" s="25">
        <f t="shared" si="22"/>
        <v>1.7104196799619144E-3</v>
      </c>
      <c r="AB88" s="24">
        <f t="shared" si="23"/>
        <v>-0.10339305102259999</v>
      </c>
      <c r="AC88" s="25">
        <f t="shared" si="24"/>
        <v>2.305294307170163</v>
      </c>
      <c r="AD88" s="25">
        <f t="shared" si="25"/>
        <v>8.9928475129574345E-2</v>
      </c>
      <c r="AF88" s="41">
        <f t="shared" si="32"/>
        <v>44034</v>
      </c>
      <c r="AG88">
        <v>3000</v>
      </c>
      <c r="AH88" s="21">
        <v>0.98216067262449536</v>
      </c>
      <c r="AI88" s="42">
        <v>0.26559576263345808</v>
      </c>
      <c r="AJ88" s="52">
        <v>2.6070904033208574E-2</v>
      </c>
    </row>
    <row r="89" spans="1:38" x14ac:dyDescent="0.4">
      <c r="A89" s="3">
        <v>44035</v>
      </c>
      <c r="B89" s="23">
        <v>104</v>
      </c>
      <c r="C89" s="22">
        <f t="shared" si="26"/>
        <v>979</v>
      </c>
      <c r="D89" s="24">
        <f t="shared" si="7"/>
        <v>827.44288949162819</v>
      </c>
      <c r="E89" s="24">
        <f t="shared" si="8"/>
        <v>827.44288949162819</v>
      </c>
      <c r="F89" s="24">
        <f t="shared" si="9"/>
        <v>773.22012837304555</v>
      </c>
      <c r="G89" s="22">
        <f t="shared" si="27"/>
        <v>38</v>
      </c>
      <c r="H89" s="23">
        <f t="shared" si="10"/>
        <v>2.25</v>
      </c>
      <c r="I89" s="22">
        <f t="shared" si="28"/>
        <v>38</v>
      </c>
      <c r="J89" s="24">
        <f t="shared" si="11"/>
        <v>827.44288949162819</v>
      </c>
      <c r="K89" s="38">
        <f t="shared" si="29"/>
        <v>87.438276990878762</v>
      </c>
      <c r="L89" s="25">
        <f t="shared" si="4"/>
        <v>1.8491543019845094</v>
      </c>
      <c r="M89" s="25">
        <f t="shared" si="12"/>
        <v>1.8442949378832968E-5</v>
      </c>
      <c r="N89" s="24">
        <f t="shared" si="13"/>
        <v>6.4417882689804529E-3</v>
      </c>
      <c r="O89" s="25">
        <f t="shared" si="14"/>
        <v>2.041416009086312</v>
      </c>
      <c r="P89" s="25">
        <f t="shared" si="15"/>
        <v>3.5331661354568132E-2</v>
      </c>
      <c r="Q89" s="24">
        <f t="shared" si="16"/>
        <v>827.44288949162819</v>
      </c>
      <c r="R89" s="38">
        <f t="shared" si="30"/>
        <v>87.438276990878762</v>
      </c>
      <c r="S89" s="25">
        <f t="shared" si="5"/>
        <v>1.8491543019845094</v>
      </c>
      <c r="T89" s="25">
        <f t="shared" si="17"/>
        <v>1.8442949378832968E-5</v>
      </c>
      <c r="U89" s="24">
        <f t="shared" si="18"/>
        <v>6.4417882689804529E-3</v>
      </c>
      <c r="V89" s="25">
        <f t="shared" si="19"/>
        <v>2.041416009086312</v>
      </c>
      <c r="W89" s="25">
        <f t="shared" si="20"/>
        <v>3.5331661354568132E-2</v>
      </c>
      <c r="X89" s="24">
        <f t="shared" si="21"/>
        <v>773.22012837304555</v>
      </c>
      <c r="Y89" s="38">
        <f t="shared" si="31"/>
        <v>79.47653588224432</v>
      </c>
      <c r="Z89" s="25">
        <f t="shared" si="6"/>
        <v>1.9189934101790049</v>
      </c>
      <c r="AA89" s="25">
        <f t="shared" si="22"/>
        <v>7.4684386621961226E-3</v>
      </c>
      <c r="AB89" s="24">
        <f t="shared" si="23"/>
        <v>0.12963019320336322</v>
      </c>
      <c r="AC89" s="25">
        <f t="shared" si="24"/>
        <v>2.1853419998945967</v>
      </c>
      <c r="AD89" s="25">
        <f t="shared" si="25"/>
        <v>3.2374251046646763E-2</v>
      </c>
      <c r="AF89" s="41">
        <f t="shared" si="32"/>
        <v>44035</v>
      </c>
      <c r="AG89">
        <v>3000</v>
      </c>
      <c r="AH89" s="21">
        <v>0.98342687298358322</v>
      </c>
      <c r="AI89" s="42">
        <v>0.29689047310880728</v>
      </c>
      <c r="AJ89" s="52">
        <v>2.9442860224526045E-2</v>
      </c>
    </row>
    <row r="90" spans="1:38" x14ac:dyDescent="0.4">
      <c r="A90" s="3">
        <v>44036</v>
      </c>
      <c r="B90" s="23">
        <v>149</v>
      </c>
      <c r="C90" s="22">
        <f t="shared" si="26"/>
        <v>1128</v>
      </c>
      <c r="D90" s="24">
        <f t="shared" si="7"/>
        <v>923.73544178068209</v>
      </c>
      <c r="E90" s="24">
        <f t="shared" si="8"/>
        <v>923.73544178068209</v>
      </c>
      <c r="F90" s="24">
        <f t="shared" si="9"/>
        <v>860.67511227384387</v>
      </c>
      <c r="G90" s="22">
        <f t="shared" si="27"/>
        <v>39</v>
      </c>
      <c r="H90" s="23">
        <f t="shared" si="10"/>
        <v>0.25</v>
      </c>
      <c r="I90" s="22">
        <f t="shared" si="28"/>
        <v>39</v>
      </c>
      <c r="J90" s="24">
        <f t="shared" si="11"/>
        <v>923.73544178068209</v>
      </c>
      <c r="K90" s="38">
        <f t="shared" si="29"/>
        <v>96.292552289053901</v>
      </c>
      <c r="L90" s="25">
        <f t="shared" si="4"/>
        <v>1.6832418870174617</v>
      </c>
      <c r="M90" s="25">
        <f t="shared" si="12"/>
        <v>2.8970402587460583E-2</v>
      </c>
      <c r="N90" s="24">
        <f t="shared" si="13"/>
        <v>8.5103470239850654E-2</v>
      </c>
      <c r="O90" s="25">
        <f t="shared" si="14"/>
        <v>1.9161045546935451</v>
      </c>
      <c r="P90" s="25">
        <f t="shared" si="15"/>
        <v>3.9257401505074585E-3</v>
      </c>
      <c r="Q90" s="24">
        <f t="shared" si="16"/>
        <v>923.73544178068209</v>
      </c>
      <c r="R90" s="38">
        <f t="shared" si="30"/>
        <v>96.292552289053901</v>
      </c>
      <c r="S90" s="25">
        <f t="shared" si="5"/>
        <v>1.6832418870174617</v>
      </c>
      <c r="T90" s="25">
        <f t="shared" si="17"/>
        <v>2.8970402587460583E-2</v>
      </c>
      <c r="U90" s="24">
        <f t="shared" si="18"/>
        <v>8.5103470239850654E-2</v>
      </c>
      <c r="V90" s="25">
        <f t="shared" si="19"/>
        <v>1.9161045546935451</v>
      </c>
      <c r="W90" s="25">
        <f t="shared" si="20"/>
        <v>3.9257401505074585E-3</v>
      </c>
      <c r="X90" s="24">
        <f t="shared" si="21"/>
        <v>860.67511227384387</v>
      </c>
      <c r="Y90" s="38">
        <f t="shared" si="31"/>
        <v>87.454983900798311</v>
      </c>
      <c r="Z90" s="25">
        <f t="shared" si="6"/>
        <v>1.7547349242912602</v>
      </c>
      <c r="AA90" s="25">
        <f t="shared" si="22"/>
        <v>6.2839767862890902E-2</v>
      </c>
      <c r="AB90" s="24">
        <f t="shared" si="23"/>
        <v>0.12533930734499343</v>
      </c>
      <c r="AC90" s="25">
        <f t="shared" si="24"/>
        <v>2.0653896926190303</v>
      </c>
      <c r="AD90" s="25">
        <f t="shared" si="25"/>
        <v>3.5971390051829739E-3</v>
      </c>
      <c r="AF90" s="41">
        <f t="shared" si="32"/>
        <v>44036</v>
      </c>
      <c r="AG90">
        <v>5000</v>
      </c>
      <c r="AH90" s="21">
        <v>0.98459569956062443</v>
      </c>
      <c r="AI90" s="42">
        <v>0.21040717991683383</v>
      </c>
      <c r="AJ90" s="43">
        <v>1.519282008316618E-2</v>
      </c>
      <c r="AK90" t="s">
        <v>48</v>
      </c>
      <c r="AL90" s="51" t="s">
        <v>81</v>
      </c>
    </row>
    <row r="91" spans="1:38" x14ac:dyDescent="0.4">
      <c r="A91" s="3">
        <v>44037</v>
      </c>
      <c r="B91" s="2">
        <v>132</v>
      </c>
      <c r="C91" s="22">
        <f t="shared" si="26"/>
        <v>1260</v>
      </c>
      <c r="D91" s="24">
        <f t="shared" si="7"/>
        <v>1029.4237050539748</v>
      </c>
      <c r="E91" s="24">
        <f t="shared" si="8"/>
        <v>1029.4237050539748</v>
      </c>
      <c r="F91" s="24">
        <f t="shared" si="9"/>
        <v>956.64564039631261</v>
      </c>
      <c r="G91" s="22">
        <f t="shared" si="27"/>
        <v>40</v>
      </c>
      <c r="H91" s="23">
        <f t="shared" ref="H91" si="33">(G91-$H$40)^2</f>
        <v>0.25</v>
      </c>
      <c r="I91" s="22">
        <f t="shared" si="28"/>
        <v>40</v>
      </c>
      <c r="J91" s="24">
        <f t="shared" si="11"/>
        <v>1029.4237050539748</v>
      </c>
      <c r="K91" s="38">
        <f t="shared" si="29"/>
        <v>105.6882632732927</v>
      </c>
      <c r="L91" s="25">
        <f t="shared" ref="L91" si="34">LN(J$33/$C91-1)</f>
        <v>1.550597412411167</v>
      </c>
      <c r="M91" s="25">
        <f t="shared" ref="M91" si="35">(L91-J$40)^2</f>
        <v>9.1718979619590246E-2</v>
      </c>
      <c r="N91" s="24">
        <f t="shared" ref="N91" si="36">(L91-J$40)*($G91-$H$40)</f>
        <v>-0.151425707542998</v>
      </c>
      <c r="O91" s="25">
        <f t="shared" ref="O91" si="37">LN(J$33/J91-1)</f>
        <v>1.7907931003007791</v>
      </c>
      <c r="P91" s="25">
        <f t="shared" ref="P91" si="38">(O91-J$40)^2</f>
        <v>3.9257401505076815E-3</v>
      </c>
      <c r="Q91" s="24">
        <f t="shared" si="16"/>
        <v>1029.4237050539748</v>
      </c>
      <c r="R91" s="38">
        <f t="shared" si="30"/>
        <v>105.6882632732927</v>
      </c>
      <c r="S91" s="25">
        <f t="shared" ref="S91" si="39">LN(Q$33/$C91-1)</f>
        <v>1.550597412411167</v>
      </c>
      <c r="T91" s="25">
        <f t="shared" ref="T91" si="40">(S91-Q$40)^2</f>
        <v>9.1718979619590246E-2</v>
      </c>
      <c r="U91" s="24">
        <f t="shared" ref="U91" si="41">(S91-Q$40)*($G91-$H$40)</f>
        <v>-0.151425707542998</v>
      </c>
      <c r="V91" s="25">
        <f t="shared" ref="V91" si="42">LN(Q$33/Q91-1)</f>
        <v>1.7907931003007791</v>
      </c>
      <c r="W91" s="25">
        <f t="shared" ref="W91" si="43">(V91-Q$40)^2</f>
        <v>3.9257401505076815E-3</v>
      </c>
      <c r="X91" s="24">
        <f t="shared" si="21"/>
        <v>956.64564039631261</v>
      </c>
      <c r="Y91" s="38">
        <f t="shared" si="31"/>
        <v>95.97052812246875</v>
      </c>
      <c r="Z91" s="25">
        <f t="shared" ref="Z91" si="44">LN(X$33/$C91-1)</f>
        <v>1.6236225474260568</v>
      </c>
      <c r="AA91" s="25">
        <f t="shared" ref="AA91" si="45">(Z91-X$40)^2</f>
        <v>0.14576436123269534</v>
      </c>
      <c r="AB91" s="24">
        <f t="shared" ref="AB91" si="46">(Z91-X$40)*($G91-$H$40)</f>
        <v>-0.19089549577759513</v>
      </c>
      <c r="AC91" s="25">
        <f t="shared" ref="AC91" si="47">LN(X$33/X91-1)</f>
        <v>1.9454373853434648</v>
      </c>
      <c r="AD91" s="25">
        <f t="shared" ref="AD91" si="48">(AC91-X$40)^2</f>
        <v>3.5971390051828672E-3</v>
      </c>
      <c r="AF91" s="41">
        <f t="shared" ref="AF91:AF150" si="49">A91</f>
        <v>44037</v>
      </c>
      <c r="AG91">
        <v>5000</v>
      </c>
      <c r="AH91" s="21">
        <v>0.98570000000000002</v>
      </c>
      <c r="AI91" s="43">
        <v>0.23599999999999999</v>
      </c>
      <c r="AJ91" s="43">
        <v>1.6E-2</v>
      </c>
    </row>
    <row r="92" spans="1:38" x14ac:dyDescent="0.4">
      <c r="A92" s="3">
        <v>44038</v>
      </c>
      <c r="B92" s="2">
        <v>141</v>
      </c>
      <c r="C92" s="22">
        <f t="shared" si="26"/>
        <v>1401</v>
      </c>
      <c r="D92" s="24">
        <f t="shared" si="7"/>
        <v>1144.9981647761147</v>
      </c>
      <c r="E92" s="24">
        <f t="shared" si="8"/>
        <v>1144.9981647761147</v>
      </c>
      <c r="F92" s="24">
        <f t="shared" si="9"/>
        <v>1061.6441100668396</v>
      </c>
      <c r="G92" s="22">
        <f t="shared" si="27"/>
        <v>41</v>
      </c>
      <c r="H92" s="23">
        <f t="shared" ref="H92" si="50">(G92-$H$40)^2</f>
        <v>2.25</v>
      </c>
      <c r="I92" s="22">
        <f t="shared" si="28"/>
        <v>41</v>
      </c>
      <c r="J92" s="24">
        <f t="shared" si="11"/>
        <v>1144.9981647761147</v>
      </c>
      <c r="K92" s="38">
        <f t="shared" si="29"/>
        <v>115.57445972213986</v>
      </c>
      <c r="L92" s="25">
        <f t="shared" ref="L92" si="51">LN(J$33/$C92-1)</f>
        <v>1.4204992215394334</v>
      </c>
      <c r="M92" s="25">
        <f t="shared" ref="M92" si="52">(L92-J$40)^2</f>
        <v>0.18744536129895331</v>
      </c>
      <c r="N92" s="24">
        <f t="shared" ref="N92" si="53">(L92-J$40)*($G92-$H$40)</f>
        <v>-0.64942440893659437</v>
      </c>
      <c r="O92" s="25">
        <f t="shared" ref="O92" si="54">LN(J$33/J92-1)</f>
        <v>1.6654816459080131</v>
      </c>
      <c r="P92" s="25">
        <f t="shared" ref="P92" si="55">(O92-J$40)^2</f>
        <v>3.5331661354568465E-2</v>
      </c>
      <c r="Q92" s="24">
        <f t="shared" si="16"/>
        <v>1144.9981647761147</v>
      </c>
      <c r="R92" s="38">
        <f t="shared" si="30"/>
        <v>115.57445972213986</v>
      </c>
      <c r="S92" s="25">
        <f t="shared" ref="S92" si="56">LN(Q$33/$C92-1)</f>
        <v>1.4204992215394334</v>
      </c>
      <c r="T92" s="25">
        <f t="shared" ref="T92" si="57">(S92-Q$40)^2</f>
        <v>0.18744536129895331</v>
      </c>
      <c r="U92" s="24">
        <f t="shared" ref="U92" si="58">(S92-Q$40)*($G92-$H$40)</f>
        <v>-0.64942440893659437</v>
      </c>
      <c r="V92" s="25">
        <f t="shared" ref="V92" si="59">LN(Q$33/Q92-1)</f>
        <v>1.6654816459080131</v>
      </c>
      <c r="W92" s="25">
        <f t="shared" ref="W92" si="60">(V92-Q$40)^2</f>
        <v>3.5331661354568465E-2</v>
      </c>
      <c r="X92" s="24">
        <f t="shared" si="21"/>
        <v>1061.6441100668396</v>
      </c>
      <c r="Y92" s="38">
        <f t="shared" si="31"/>
        <v>104.99846967052702</v>
      </c>
      <c r="Z92" s="25">
        <f t="shared" ref="Z92" si="61">LN(X$33/$C92-1)</f>
        <v>1.4952351835920747</v>
      </c>
      <c r="AA92" s="25">
        <f t="shared" ref="AA92" si="62">(Z92-X$40)^2</f>
        <v>0.26028195430760065</v>
      </c>
      <c r="AB92" s="24">
        <f t="shared" ref="AB92" si="63">(Z92-X$40)*($G92-$H$40)</f>
        <v>-0.7652675330837585</v>
      </c>
      <c r="AC92" s="25">
        <f t="shared" ref="AC92" si="64">LN(X$33/X92-1)</f>
        <v>1.8254850780678984</v>
      </c>
      <c r="AD92" s="25">
        <f t="shared" ref="AD92" si="65">(AC92-X$40)^2</f>
        <v>3.2374251046646443E-2</v>
      </c>
      <c r="AF92" s="41">
        <f t="shared" si="49"/>
        <v>44038</v>
      </c>
      <c r="AG92">
        <v>5000</v>
      </c>
      <c r="AH92">
        <v>0.98668999999999996</v>
      </c>
      <c r="AI92" s="43">
        <v>0.26300000000000001</v>
      </c>
      <c r="AJ92" s="43">
        <v>1.7000000000000001E-2</v>
      </c>
    </row>
    <row r="93" spans="1:38" x14ac:dyDescent="0.4">
      <c r="A93" s="3">
        <v>44039</v>
      </c>
      <c r="B93" s="2">
        <v>87</v>
      </c>
      <c r="C93" s="22">
        <f t="shared" si="26"/>
        <v>1488</v>
      </c>
      <c r="D93" s="24">
        <f t="shared" si="7"/>
        <v>1270.8758541835145</v>
      </c>
      <c r="E93" s="24">
        <f t="shared" si="8"/>
        <v>1270.8758541835145</v>
      </c>
      <c r="F93" s="24">
        <f t="shared" si="9"/>
        <v>1176.1418607506564</v>
      </c>
      <c r="G93" s="22">
        <f t="shared" si="27"/>
        <v>42</v>
      </c>
      <c r="H93" s="23">
        <f t="shared" ref="H93" si="66">(G93-$H$40)^2</f>
        <v>6.25</v>
      </c>
      <c r="I93" s="22">
        <f t="shared" si="28"/>
        <v>42</v>
      </c>
      <c r="J93" s="24">
        <f t="shared" si="11"/>
        <v>1270.8758541835145</v>
      </c>
      <c r="K93" s="38">
        <f t="shared" si="29"/>
        <v>125.87768940739988</v>
      </c>
      <c r="L93" s="25">
        <f t="shared" ref="L93" si="67">LN(J$33/$C93-1)</f>
        <v>1.3451362886263831</v>
      </c>
      <c r="M93" s="25">
        <f t="shared" ref="M93" si="68">(L93-J$40)^2</f>
        <v>0.25838163717325807</v>
      </c>
      <c r="N93" s="24">
        <f t="shared" ref="N93" si="69">(L93-J$40)*($G93-$H$40)</f>
        <v>-1.2707813471769498</v>
      </c>
      <c r="O93" s="25">
        <f t="shared" ref="O93" si="70">LN(J$33/J93-1)</f>
        <v>1.5401701915152461</v>
      </c>
      <c r="P93" s="25">
        <f t="shared" ref="P93" si="71">(O93-J$40)^2</f>
        <v>9.8143503762690362E-2</v>
      </c>
      <c r="Q93" s="24">
        <f t="shared" si="16"/>
        <v>1270.8758541835145</v>
      </c>
      <c r="R93" s="38">
        <f t="shared" si="30"/>
        <v>125.87768940739988</v>
      </c>
      <c r="S93" s="25">
        <f t="shared" ref="S93" si="72">LN(Q$33/$C93-1)</f>
        <v>1.3451362886263831</v>
      </c>
      <c r="T93" s="25">
        <f t="shared" ref="T93" si="73">(S93-Q$40)^2</f>
        <v>0.25838163717325807</v>
      </c>
      <c r="U93" s="24">
        <f t="shared" ref="U93" si="74">(S93-Q$40)*($G93-$H$40)</f>
        <v>-1.2707813471769498</v>
      </c>
      <c r="V93" s="25">
        <f t="shared" ref="V93" si="75">LN(Q$33/Q93-1)</f>
        <v>1.5401701915152461</v>
      </c>
      <c r="W93" s="25">
        <f t="shared" ref="W93" si="76">(V93-Q$40)^2</f>
        <v>9.8143503762690362E-2</v>
      </c>
      <c r="X93" s="24">
        <f t="shared" si="21"/>
        <v>1176.1418607506564</v>
      </c>
      <c r="Y93" s="38">
        <f t="shared" si="31"/>
        <v>114.49775068381678</v>
      </c>
      <c r="Z93" s="25">
        <f t="shared" ref="Z93" si="77">LN(X$33/$C93-1)</f>
        <v>1.4209684637635762</v>
      </c>
      <c r="AA93" s="25">
        <f t="shared" ref="AA93" si="78">(Z93-X$40)^2</f>
        <v>0.34157604594618896</v>
      </c>
      <c r="AB93" s="24">
        <f t="shared" ref="AB93" si="79">(Z93-X$40)*($G93-$H$40)</f>
        <v>-1.4611126880441772</v>
      </c>
      <c r="AC93" s="25">
        <f t="shared" ref="AC93" si="80">LN(X$33/X93-1)</f>
        <v>1.705532770792332</v>
      </c>
      <c r="AD93" s="25">
        <f t="shared" ref="AD93" si="81">(AC93-X$40)^2</f>
        <v>8.9928475129573818E-2</v>
      </c>
      <c r="AF93" s="41">
        <f t="shared" si="49"/>
        <v>44039</v>
      </c>
      <c r="AG93">
        <v>5000</v>
      </c>
      <c r="AH93">
        <v>0.98762000000000005</v>
      </c>
      <c r="AI93" s="43">
        <v>0.29099999999999998</v>
      </c>
      <c r="AJ93" s="43">
        <v>6.0000000000000001E-3</v>
      </c>
    </row>
    <row r="94" spans="1:38" x14ac:dyDescent="0.4">
      <c r="A94" s="3">
        <v>44040</v>
      </c>
      <c r="B94" s="2">
        <v>155</v>
      </c>
      <c r="C94" s="22">
        <f t="shared" si="26"/>
        <v>1643</v>
      </c>
      <c r="D94" s="24">
        <f t="shared" si="7"/>
        <v>1407.3756255342696</v>
      </c>
      <c r="E94" s="24">
        <f t="shared" si="8"/>
        <v>1407.3756255342696</v>
      </c>
      <c r="F94" s="24">
        <f t="shared" si="9"/>
        <v>1300.5505176435638</v>
      </c>
      <c r="G94" s="22">
        <f t="shared" si="27"/>
        <v>43</v>
      </c>
      <c r="H94" s="23">
        <f t="shared" ref="H94" si="82">(G94-$H$40)^2</f>
        <v>12.25</v>
      </c>
      <c r="I94" s="22">
        <f t="shared" si="28"/>
        <v>43</v>
      </c>
      <c r="J94" s="24">
        <f t="shared" si="11"/>
        <v>1407.3756255342696</v>
      </c>
      <c r="K94" s="38">
        <f t="shared" si="29"/>
        <v>136.49977135075505</v>
      </c>
      <c r="L94" s="25">
        <f t="shared" ref="L94" si="83">LN(J$33/$C94-1)</f>
        <v>1.2185345552426532</v>
      </c>
      <c r="M94" s="25">
        <f t="shared" ref="M94" si="84">(L94-J$40)^2</f>
        <v>0.4031161331124738</v>
      </c>
      <c r="N94" s="24">
        <f t="shared" ref="N94" si="85">(L94-J$40)*($G94-$H$40)</f>
        <v>-2.2221999528907843</v>
      </c>
      <c r="O94" s="25">
        <f t="shared" ref="O94" si="86">LN(J$33/J94-1)</f>
        <v>1.4148587371224801</v>
      </c>
      <c r="P94" s="25">
        <f t="shared" ref="P94" si="87">(O94-J$40)^2</f>
        <v>0.1923612673748725</v>
      </c>
      <c r="Q94" s="24">
        <f t="shared" si="16"/>
        <v>1407.3756255342696</v>
      </c>
      <c r="R94" s="38">
        <f t="shared" si="30"/>
        <v>136.49977135075505</v>
      </c>
      <c r="S94" s="25">
        <f t="shared" ref="S94" si="88">LN(Q$33/$C94-1)</f>
        <v>1.2185345552426532</v>
      </c>
      <c r="T94" s="25">
        <f t="shared" ref="T94" si="89">(S94-Q$40)^2</f>
        <v>0.4031161331124738</v>
      </c>
      <c r="U94" s="24">
        <f t="shared" ref="U94" si="90">(S94-Q$40)*($G94-$H$40)</f>
        <v>-2.2221999528907843</v>
      </c>
      <c r="V94" s="25">
        <f t="shared" ref="V94" si="91">LN(Q$33/Q94-1)</f>
        <v>1.4148587371224801</v>
      </c>
      <c r="W94" s="25">
        <f t="shared" ref="W94" si="92">(V94-Q$40)^2</f>
        <v>0.1923612673748725</v>
      </c>
      <c r="X94" s="24">
        <f t="shared" si="21"/>
        <v>1300.5505176435638</v>
      </c>
      <c r="Y94" s="38">
        <f t="shared" si="31"/>
        <v>124.4086568929074</v>
      </c>
      <c r="Z94" s="25">
        <f t="shared" ref="Z94" si="93">LN(X$33/$C94-1)</f>
        <v>1.2964016168128933</v>
      </c>
      <c r="AA94" s="25">
        <f t="shared" ref="AA94" si="94">(Z94-X$40)^2</f>
        <v>0.50269790577686368</v>
      </c>
      <c r="AB94" s="24">
        <f t="shared" ref="AB94" si="95">(Z94-X$40)*($G94-$H$40)</f>
        <v>-2.4815417275892382</v>
      </c>
      <c r="AC94" s="25">
        <f t="shared" ref="AC94" si="96">LN(X$33/X94-1)</f>
        <v>1.5855804635167654</v>
      </c>
      <c r="AD94" s="25">
        <f t="shared" ref="AD94" si="97">(AC94-X$40)^2</f>
        <v>0.17625981125396517</v>
      </c>
      <c r="AF94" s="41">
        <f t="shared" si="49"/>
        <v>44040</v>
      </c>
      <c r="AG94">
        <v>5000</v>
      </c>
      <c r="AH94">
        <v>0.98846999999999996</v>
      </c>
      <c r="AI94" s="43">
        <v>0.32100000000000001</v>
      </c>
      <c r="AJ94" s="43">
        <v>7.0000000000000001E-3</v>
      </c>
    </row>
    <row r="95" spans="1:38" x14ac:dyDescent="0.4">
      <c r="A95" s="3">
        <v>44041</v>
      </c>
      <c r="B95" s="2">
        <v>221</v>
      </c>
      <c r="C95" s="22">
        <f t="shared" si="26"/>
        <v>1864</v>
      </c>
      <c r="D95" s="24">
        <f t="shared" si="7"/>
        <v>1554.6920239766903</v>
      </c>
      <c r="E95" s="24">
        <f t="shared" si="8"/>
        <v>1554.6920239766903</v>
      </c>
      <c r="F95" s="24">
        <f t="shared" si="9"/>
        <v>1435.2013707697897</v>
      </c>
      <c r="G95" s="22">
        <f t="shared" si="27"/>
        <v>44</v>
      </c>
      <c r="H95" s="23">
        <f t="shared" ref="H95" si="98">(G95-$H$40)^2</f>
        <v>20.25</v>
      </c>
      <c r="I95" s="22">
        <f t="shared" si="28"/>
        <v>44</v>
      </c>
      <c r="J95" s="24">
        <f t="shared" si="11"/>
        <v>1554.6920239766903</v>
      </c>
      <c r="K95" s="38">
        <f t="shared" si="29"/>
        <v>147.31639844242068</v>
      </c>
      <c r="L95" s="25">
        <f t="shared" ref="L95" si="99">LN(J$33/$C95-1)</f>
        <v>1.0517515923499232</v>
      </c>
      <c r="M95" s="25">
        <f t="shared" ref="M95" si="100">(L95-J$40)^2</f>
        <v>0.64271845684272866</v>
      </c>
      <c r="N95" s="24">
        <f t="shared" ref="N95" si="101">(L95-J$40)*($G95-$H$40)</f>
        <v>-3.6076375581625788</v>
      </c>
      <c r="O95" s="25">
        <f t="shared" ref="O95" si="102">LN(J$33/J95-1)</f>
        <v>1.2895472827297141</v>
      </c>
      <c r="P95" s="25">
        <f t="shared" ref="P95" si="103">(O95-J$40)^2</f>
        <v>0.31798495219111517</v>
      </c>
      <c r="Q95" s="24">
        <f t="shared" si="16"/>
        <v>1554.6920239766903</v>
      </c>
      <c r="R95" s="38">
        <f t="shared" si="30"/>
        <v>147.31639844242068</v>
      </c>
      <c r="S95" s="25">
        <f t="shared" ref="S95" si="104">LN(Q$33/$C95-1)</f>
        <v>1.0517515923499232</v>
      </c>
      <c r="T95" s="25">
        <f t="shared" ref="T95" si="105">(S95-Q$40)^2</f>
        <v>0.64271845684272866</v>
      </c>
      <c r="U95" s="24">
        <f t="shared" ref="U95" si="106">(S95-Q$40)*($G95-$H$40)</f>
        <v>-3.6076375581625788</v>
      </c>
      <c r="V95" s="25">
        <f t="shared" ref="V95" si="107">LN(Q$33/Q95-1)</f>
        <v>1.2895472827297141</v>
      </c>
      <c r="W95" s="25">
        <f t="shared" ref="W95" si="108">(V95-Q$40)^2</f>
        <v>0.31798495219111517</v>
      </c>
      <c r="X95" s="24">
        <f t="shared" si="21"/>
        <v>1435.2013707697897</v>
      </c>
      <c r="Y95" s="38">
        <f t="shared" si="31"/>
        <v>134.65085312622591</v>
      </c>
      <c r="Z95" s="25">
        <f t="shared" ref="Z95" si="109">LN(X$33/$C95-1)</f>
        <v>1.132716490290544</v>
      </c>
      <c r="AA95" s="25">
        <f t="shared" ref="AA95" si="110">(Z95-X$40)^2</f>
        <v>0.76160013879346333</v>
      </c>
      <c r="AB95" s="24">
        <f t="shared" ref="AB95" si="111">(Z95-X$40)*($G95-$H$40)</f>
        <v>-3.9271367191081641</v>
      </c>
      <c r="AC95" s="25">
        <f t="shared" ref="AC95" si="112">LN(X$33/X95-1)</f>
        <v>1.4656281562412001</v>
      </c>
      <c r="AD95" s="25">
        <f t="shared" ref="AD95" si="113">(AC95-X$40)^2</f>
        <v>0.29136825941981898</v>
      </c>
      <c r="AF95" s="41">
        <f t="shared" si="49"/>
        <v>44041</v>
      </c>
      <c r="AG95">
        <v>5000</v>
      </c>
      <c r="AH95" s="21">
        <v>0.9892164408307641</v>
      </c>
      <c r="AI95" s="42">
        <v>0.35393388216947774</v>
      </c>
      <c r="AJ95" s="43">
        <v>1.9E-2</v>
      </c>
    </row>
    <row r="96" spans="1:38" x14ac:dyDescent="0.4">
      <c r="A96" s="3">
        <v>44042</v>
      </c>
      <c r="B96" s="2">
        <v>190</v>
      </c>
      <c r="C96" s="22">
        <f t="shared" si="26"/>
        <v>2054</v>
      </c>
      <c r="D96" s="24">
        <f t="shared" si="7"/>
        <v>1712.8689499675306</v>
      </c>
      <c r="E96" s="24">
        <f t="shared" si="8"/>
        <v>1712.8689499675306</v>
      </c>
      <c r="F96" s="24">
        <f t="shared" si="9"/>
        <v>1580.3233581581103</v>
      </c>
      <c r="G96" s="22">
        <f t="shared" si="27"/>
        <v>45</v>
      </c>
      <c r="H96" s="23">
        <f t="shared" ref="H96" si="114">(G96-$H$40)^2</f>
        <v>30.25</v>
      </c>
      <c r="I96" s="22">
        <f t="shared" si="28"/>
        <v>45</v>
      </c>
      <c r="J96" s="24">
        <f t="shared" si="11"/>
        <v>1712.8689499675306</v>
      </c>
      <c r="K96" s="38">
        <f t="shared" si="29"/>
        <v>158.17692599084035</v>
      </c>
      <c r="L96" s="25">
        <f t="shared" ref="L96" si="115">LN(J$33/$C96-1)</f>
        <v>0.91843060235318585</v>
      </c>
      <c r="M96" s="25">
        <f t="shared" ref="M96" si="116">(L96-J$40)^2</f>
        <v>0.87425908135139319</v>
      </c>
      <c r="N96" s="24">
        <f t="shared" ref="N96" si="117">(L96-J$40)*($G96-$H$40)</f>
        <v>-5.1426002382918741</v>
      </c>
      <c r="O96" s="25">
        <f t="shared" ref="O96" si="118">LN(J$33/J96-1)</f>
        <v>1.1642358283369472</v>
      </c>
      <c r="P96" s="25">
        <f t="shared" ref="P96" si="119">(O96-J$40)^2</f>
        <v>0.47501455821141969</v>
      </c>
      <c r="Q96" s="24">
        <f t="shared" si="16"/>
        <v>1712.8689499675306</v>
      </c>
      <c r="R96" s="38">
        <f t="shared" si="30"/>
        <v>158.17692599084035</v>
      </c>
      <c r="S96" s="25">
        <f t="shared" ref="S96" si="120">LN(Q$33/$C96-1)</f>
        <v>0.91843060235318585</v>
      </c>
      <c r="T96" s="25">
        <f t="shared" ref="T96" si="121">(S96-Q$40)^2</f>
        <v>0.87425908135139319</v>
      </c>
      <c r="U96" s="24">
        <f t="shared" ref="U96" si="122">(S96-Q$40)*($G96-$H$40)</f>
        <v>-5.1426002382918741</v>
      </c>
      <c r="V96" s="25">
        <f t="shared" ref="V96" si="123">LN(Q$33/Q96-1)</f>
        <v>1.1642358283369472</v>
      </c>
      <c r="W96" s="25">
        <f t="shared" ref="W96" si="124">(V96-Q$40)^2</f>
        <v>0.47501455821141969</v>
      </c>
      <c r="X96" s="24">
        <f t="shared" si="21"/>
        <v>1580.3233581581103</v>
      </c>
      <c r="Y96" s="38">
        <f t="shared" si="31"/>
        <v>145.12198738832058</v>
      </c>
      <c r="Z96" s="25">
        <f t="shared" ref="Z96" si="125">LN(X$33/$C96-1)</f>
        <v>1.0022629452968683</v>
      </c>
      <c r="AA96" s="25">
        <f t="shared" ref="AA96" si="126">(Z96-X$40)^2</f>
        <v>1.0063111136093215</v>
      </c>
      <c r="AB96" s="24">
        <f t="shared" ref="AB96" si="127">(Z96-X$40)*($G96-$H$40)</f>
        <v>-5.5173282652640836</v>
      </c>
      <c r="AC96" s="25">
        <f t="shared" ref="AC96" si="128">LN(X$33/X96-1)</f>
        <v>1.3456758489656337</v>
      </c>
      <c r="AD96" s="25">
        <f t="shared" ref="AD96" si="129">(AC96-X$40)^2</f>
        <v>0.43525381962713749</v>
      </c>
      <c r="AF96" s="41">
        <f t="shared" si="49"/>
        <v>44042</v>
      </c>
      <c r="AG96">
        <v>5000</v>
      </c>
      <c r="AH96" s="21">
        <v>0.98989052003740619</v>
      </c>
      <c r="AI96" s="42">
        <v>0.38824924657320531</v>
      </c>
      <c r="AJ96" s="43">
        <v>2.3E-2</v>
      </c>
    </row>
    <row r="97" spans="1:38" x14ac:dyDescent="0.4">
      <c r="A97" s="3">
        <v>44043</v>
      </c>
      <c r="B97" s="2">
        <v>216</v>
      </c>
      <c r="C97" s="22">
        <f t="shared" si="26"/>
        <v>2270</v>
      </c>
      <c r="D97" s="24">
        <f t="shared" si="7"/>
        <v>1881.7746480216736</v>
      </c>
      <c r="E97" s="24">
        <f t="shared" si="8"/>
        <v>1881.7746480216736</v>
      </c>
      <c r="F97" s="24">
        <f t="shared" si="9"/>
        <v>1736.0204845112164</v>
      </c>
      <c r="G97" s="22">
        <f t="shared" si="27"/>
        <v>46</v>
      </c>
      <c r="H97" s="23">
        <f t="shared" ref="H97" si="130">(G97-$H$40)^2</f>
        <v>42.25</v>
      </c>
      <c r="I97" s="22">
        <f t="shared" si="28"/>
        <v>46</v>
      </c>
      <c r="J97" s="24">
        <f t="shared" si="11"/>
        <v>1881.7746480216736</v>
      </c>
      <c r="K97" s="38">
        <f t="shared" si="29"/>
        <v>168.90569805414293</v>
      </c>
      <c r="L97" s="25">
        <f t="shared" ref="L97" si="131">LN(J$33/$C97-1)</f>
        <v>0.77555915656128738</v>
      </c>
      <c r="M97" s="25">
        <f t="shared" ref="M97" si="132">(L97-J$40)^2</f>
        <v>1.1618461427102502</v>
      </c>
      <c r="N97" s="24">
        <f t="shared" ref="N97" si="133">(L97-J$40)*($G97-$H$40)</f>
        <v>-7.0062828610831911</v>
      </c>
      <c r="O97" s="25">
        <f t="shared" ref="O97" si="134">LN(J$33/J97-1)</f>
        <v>1.0389243739441811</v>
      </c>
      <c r="P97" s="25">
        <f t="shared" ref="P97" si="135">(O97-J$40)^2</f>
        <v>0.66345008543578377</v>
      </c>
      <c r="Q97" s="24">
        <f t="shared" si="16"/>
        <v>1881.7746480216736</v>
      </c>
      <c r="R97" s="38">
        <f t="shared" si="30"/>
        <v>168.90569805414293</v>
      </c>
      <c r="S97" s="25">
        <f t="shared" ref="S97" si="136">LN(Q$33/$C97-1)</f>
        <v>0.77555915656128738</v>
      </c>
      <c r="T97" s="25">
        <f t="shared" ref="T97" si="137">(S97-Q$40)^2</f>
        <v>1.1618461427102502</v>
      </c>
      <c r="U97" s="24">
        <f t="shared" ref="U97" si="138">(S97-Q$40)*($G97-$H$40)</f>
        <v>-7.0062828610831911</v>
      </c>
      <c r="V97" s="25">
        <f t="shared" ref="V97" si="139">LN(Q$33/Q97-1)</f>
        <v>1.0389243739441811</v>
      </c>
      <c r="W97" s="25">
        <f t="shared" ref="W97" si="140">(V97-Q$40)^2</f>
        <v>0.66345008543578377</v>
      </c>
      <c r="X97" s="24">
        <f t="shared" si="21"/>
        <v>1736.0204845112164</v>
      </c>
      <c r="Y97" s="38">
        <f t="shared" si="31"/>
        <v>155.69712635310611</v>
      </c>
      <c r="Z97" s="25">
        <f t="shared" ref="Z97" si="141">LN(X$33/$C97-1)</f>
        <v>0.86290854268038186</v>
      </c>
      <c r="AA97" s="25">
        <f t="shared" ref="AA97" si="142">(Z97-X$40)^2</f>
        <v>1.3053176665724397</v>
      </c>
      <c r="AB97" s="24">
        <f t="shared" ref="AB97" si="143">(Z97-X$40)*($G97-$H$40)</f>
        <v>-7.426282475955623</v>
      </c>
      <c r="AC97" s="25">
        <f t="shared" ref="AC97" si="144">LN(X$33/X97-1)</f>
        <v>1.2257235416900674</v>
      </c>
      <c r="AD97" s="25">
        <f t="shared" ref="AD97" si="145">(AC97-X$40)^2</f>
        <v>0.60791649187591978</v>
      </c>
      <c r="AF97" s="41">
        <f t="shared" si="49"/>
        <v>44043</v>
      </c>
      <c r="AG97">
        <v>6000</v>
      </c>
      <c r="AH97" s="21">
        <v>0.99054259710186043</v>
      </c>
      <c r="AI97" s="42">
        <v>0.36588152175893374</v>
      </c>
      <c r="AJ97" s="42">
        <v>1.2E-2</v>
      </c>
      <c r="AK97" t="s">
        <v>49</v>
      </c>
      <c r="AL97" s="51" t="s">
        <v>78</v>
      </c>
    </row>
    <row r="98" spans="1:38" x14ac:dyDescent="0.4">
      <c r="A98" s="3">
        <v>44044</v>
      </c>
      <c r="B98" s="2">
        <v>195</v>
      </c>
      <c r="C98" s="22">
        <f t="shared" si="26"/>
        <v>2465</v>
      </c>
      <c r="D98" s="24">
        <f t="shared" si="7"/>
        <v>2061.0798585458169</v>
      </c>
      <c r="E98" s="24">
        <f t="shared" si="8"/>
        <v>2061.0798585458169</v>
      </c>
      <c r="F98" s="24">
        <f t="shared" si="9"/>
        <v>1902.2497761714801</v>
      </c>
      <c r="G98" s="22">
        <f t="shared" si="27"/>
        <v>47</v>
      </c>
      <c r="H98" s="23">
        <f t="shared" ref="H98" si="146">(G98-$H$40)^2</f>
        <v>56.25</v>
      </c>
      <c r="I98" s="22">
        <f t="shared" si="28"/>
        <v>47</v>
      </c>
      <c r="J98" s="24">
        <f t="shared" si="11"/>
        <v>2061.0798585458169</v>
      </c>
      <c r="K98" s="38">
        <f t="shared" si="29"/>
        <v>179.30521052414338</v>
      </c>
      <c r="L98" s="25">
        <f t="shared" ref="L98" si="147">LN(J$33/$C98-1)</f>
        <v>0.65278991914338813</v>
      </c>
      <c r="M98" s="25">
        <f t="shared" ref="M98" si="148">(L98-J$40)^2</f>
        <v>1.4415818142092784</v>
      </c>
      <c r="N98" s="24">
        <f t="shared" ref="N98" si="149">(L98-J$40)*($G98-$H$40)</f>
        <v>-9.0049418126533123</v>
      </c>
      <c r="O98" s="25">
        <f t="shared" ref="O98" si="150">LN(J$33/J98-1)</f>
        <v>0.91361291955141422</v>
      </c>
      <c r="P98" s="25">
        <f t="shared" ref="P98" si="151">(O98-J$40)^2</f>
        <v>0.88329153386421</v>
      </c>
      <c r="Q98" s="24">
        <f t="shared" si="16"/>
        <v>2061.0798585458169</v>
      </c>
      <c r="R98" s="38">
        <f t="shared" si="30"/>
        <v>179.30521052414338</v>
      </c>
      <c r="S98" s="25">
        <f t="shared" ref="S98" si="152">LN(Q$33/$C98-1)</f>
        <v>0.65278991914338813</v>
      </c>
      <c r="T98" s="25">
        <f t="shared" ref="T98" si="153">(S98-Q$40)^2</f>
        <v>1.4415818142092784</v>
      </c>
      <c r="U98" s="24">
        <f t="shared" ref="U98" si="154">(S98-Q$40)*($G98-$H$40)</f>
        <v>-9.0049418126533123</v>
      </c>
      <c r="V98" s="25">
        <f t="shared" ref="V98" si="155">LN(Q$33/Q98-1)</f>
        <v>0.91361291955141422</v>
      </c>
      <c r="W98" s="25">
        <f t="shared" ref="W98" si="156">(V98-Q$40)^2</f>
        <v>0.88329153386421</v>
      </c>
      <c r="X98" s="24">
        <f t="shared" si="21"/>
        <v>1902.2497761714801</v>
      </c>
      <c r="Y98" s="38">
        <f t="shared" si="31"/>
        <v>166.2292916602637</v>
      </c>
      <c r="Z98" s="25">
        <f t="shared" ref="Z98" si="157">LN(X$33/$C98-1)</f>
        <v>0.74357803418683721</v>
      </c>
      <c r="AA98" s="25">
        <f t="shared" ref="AA98" si="158">(Z98-X$40)^2</f>
        <v>1.5922288411597632</v>
      </c>
      <c r="AB98" s="24">
        <f t="shared" ref="AB98" si="159">(Z98-X$40)*($G98-$H$40)</f>
        <v>-9.4637662859580747</v>
      </c>
      <c r="AC98" s="25">
        <f t="shared" ref="AC98" si="160">LN(X$33/X98-1)</f>
        <v>1.105771234414501</v>
      </c>
      <c r="AD98" s="25">
        <f t="shared" ref="AD98" si="161">(AC98-X$40)^2</f>
        <v>0.8093562761661659</v>
      </c>
      <c r="AF98" s="41">
        <f t="shared" si="49"/>
        <v>44044</v>
      </c>
      <c r="AG98">
        <v>6000</v>
      </c>
      <c r="AH98" s="21">
        <v>0.99113110633915902</v>
      </c>
      <c r="AI98" s="42">
        <v>0.39926075843383146</v>
      </c>
      <c r="AJ98" s="42">
        <v>1.1572574899501888E-2</v>
      </c>
    </row>
    <row r="99" spans="1:38" x14ac:dyDescent="0.4">
      <c r="A99" s="3">
        <v>44045</v>
      </c>
      <c r="B99" s="2">
        <v>194</v>
      </c>
      <c r="C99" s="22">
        <f t="shared" si="26"/>
        <v>2659</v>
      </c>
      <c r="D99" s="24">
        <f t="shared" si="7"/>
        <v>2250.2411574448251</v>
      </c>
      <c r="E99" s="24">
        <f t="shared" si="8"/>
        <v>2250.2411574448251</v>
      </c>
      <c r="F99" s="24">
        <f t="shared" si="9"/>
        <v>2078.8011192347412</v>
      </c>
      <c r="G99" s="22">
        <f t="shared" si="27"/>
        <v>48</v>
      </c>
      <c r="H99" s="23">
        <f t="shared" ref="H99" si="162">(G99-$H$40)^2</f>
        <v>72.25</v>
      </c>
      <c r="I99" s="22">
        <f t="shared" si="28"/>
        <v>48</v>
      </c>
      <c r="J99" s="24">
        <f t="shared" si="11"/>
        <v>2250.2411574448251</v>
      </c>
      <c r="K99" s="38">
        <f t="shared" si="29"/>
        <v>189.16129889900822</v>
      </c>
      <c r="L99" s="25">
        <f t="shared" ref="L99" si="163">LN(J$33/$C99-1)</f>
        <v>0.53519713985493134</v>
      </c>
      <c r="M99" s="25">
        <f t="shared" ref="M99" si="164">(L99-J$40)^2</f>
        <v>1.737787511971592</v>
      </c>
      <c r="N99" s="24">
        <f t="shared" ref="N99" si="165">(L99-J$40)*($G99-$H$40)</f>
        <v>-11.205139344958969</v>
      </c>
      <c r="O99" s="25">
        <f t="shared" ref="O99" si="166">LN(J$33/J99-1)</f>
        <v>0.78830146515864796</v>
      </c>
      <c r="P99" s="25">
        <f t="shared" ref="P99" si="167">(O99-J$40)^2</f>
        <v>1.1345389034966959</v>
      </c>
      <c r="Q99" s="24">
        <f t="shared" si="16"/>
        <v>2250.2411574448251</v>
      </c>
      <c r="R99" s="38">
        <f t="shared" si="30"/>
        <v>189.16129889900822</v>
      </c>
      <c r="S99" s="25">
        <f t="shared" ref="S99" si="168">LN(Q$33/$C99-1)</f>
        <v>0.53519713985493134</v>
      </c>
      <c r="T99" s="25">
        <f t="shared" ref="T99" si="169">(S99-Q$40)^2</f>
        <v>1.737787511971592</v>
      </c>
      <c r="U99" s="24">
        <f t="shared" ref="U99" si="170">(S99-Q$40)*($G99-$H$40)</f>
        <v>-11.205139344958969</v>
      </c>
      <c r="V99" s="25">
        <f t="shared" ref="V99" si="171">LN(Q$33/Q99-1)</f>
        <v>0.78830146515864796</v>
      </c>
      <c r="W99" s="25">
        <f t="shared" ref="W99" si="172">(V99-Q$40)^2</f>
        <v>1.1345389034966959</v>
      </c>
      <c r="X99" s="24">
        <f t="shared" si="21"/>
        <v>2078.8011192347412</v>
      </c>
      <c r="Y99" s="38">
        <f t="shared" si="31"/>
        <v>176.55134306326113</v>
      </c>
      <c r="Z99" s="25">
        <f t="shared" ref="Z99" si="173">LN(X$33/$C99-1)</f>
        <v>0.62968617822658934</v>
      </c>
      <c r="AA99" s="25">
        <f t="shared" ref="AA99" si="174">(Z99-X$40)^2</f>
        <v>1.8926257711289758</v>
      </c>
      <c r="AB99" s="24">
        <f t="shared" ref="AB99" si="175">(Z99-X$40)*($G99-$H$40)</f>
        <v>-11.693682566414591</v>
      </c>
      <c r="AC99" s="25">
        <f t="shared" ref="AC99" si="176">LN(X$33/X99-1)</f>
        <v>0.98581892713893571</v>
      </c>
      <c r="AD99" s="25">
        <f t="shared" ref="AD99" si="177">(AC99-X$40)^2</f>
        <v>1.0395731724978736</v>
      </c>
      <c r="AF99" s="41">
        <f t="shared" si="49"/>
        <v>44045</v>
      </c>
      <c r="AG99">
        <v>6000</v>
      </c>
      <c r="AH99" s="21">
        <v>0.99167314387567551</v>
      </c>
      <c r="AI99" s="42">
        <v>0.43343085429982958</v>
      </c>
      <c r="AJ99" s="42">
        <v>9.7358123668370815E-3</v>
      </c>
    </row>
    <row r="100" spans="1:38" x14ac:dyDescent="0.4">
      <c r="A100" s="3">
        <v>44046</v>
      </c>
      <c r="B100" s="2">
        <v>81</v>
      </c>
      <c r="C100" s="22">
        <f t="shared" si="26"/>
        <v>2740</v>
      </c>
      <c r="D100" s="24">
        <f t="shared" si="7"/>
        <v>2448.491524511408</v>
      </c>
      <c r="E100" s="24">
        <f t="shared" si="8"/>
        <v>2448.491524511408</v>
      </c>
      <c r="F100" s="24">
        <f t="shared" si="9"/>
        <v>2265.2805126361909</v>
      </c>
      <c r="G100" s="22">
        <f t="shared" si="27"/>
        <v>49</v>
      </c>
      <c r="H100" s="23">
        <f t="shared" ref="H100" si="178">(G100-$H$40)^2</f>
        <v>90.25</v>
      </c>
      <c r="I100" s="22">
        <f t="shared" si="28"/>
        <v>49</v>
      </c>
      <c r="J100" s="24">
        <f t="shared" si="11"/>
        <v>2448.491524511408</v>
      </c>
      <c r="K100" s="38">
        <f t="shared" si="29"/>
        <v>198.25036706658284</v>
      </c>
      <c r="L100" s="25">
        <f t="shared" ref="L100" si="179">LN(J$33/$C100-1)</f>
        <v>0.48719084563199377</v>
      </c>
      <c r="M100" s="25">
        <f t="shared" ref="M100" si="180">(L100-J$40)^2</f>
        <v>1.8666608730102852</v>
      </c>
      <c r="N100" s="24">
        <f t="shared" ref="N100" si="181">(L100-J$40)*($G100-$H$40)</f>
        <v>-12.979450827719107</v>
      </c>
      <c r="O100" s="25">
        <f t="shared" ref="O100" si="182">LN(J$33/J100-1)</f>
        <v>0.66299001076588215</v>
      </c>
      <c r="P100" s="25">
        <f t="shared" ref="P100" si="183">(O100-J$40)^2</f>
        <v>1.4171921943332413</v>
      </c>
      <c r="Q100" s="24">
        <f t="shared" si="16"/>
        <v>2448.491524511408</v>
      </c>
      <c r="R100" s="38">
        <f t="shared" si="30"/>
        <v>198.25036706658284</v>
      </c>
      <c r="S100" s="25">
        <f t="shared" ref="S100" si="184">LN(Q$33/$C100-1)</f>
        <v>0.48719084563199377</v>
      </c>
      <c r="T100" s="25">
        <f t="shared" ref="T100" si="185">(S100-Q$40)^2</f>
        <v>1.8666608730102852</v>
      </c>
      <c r="U100" s="24">
        <f t="shared" ref="U100" si="186">(S100-Q$40)*($G100-$H$40)</f>
        <v>-12.979450827719107</v>
      </c>
      <c r="V100" s="25">
        <f t="shared" ref="V100" si="187">LN(Q$33/Q100-1)</f>
        <v>0.66299001076588215</v>
      </c>
      <c r="W100" s="25">
        <f t="shared" ref="W100" si="188">(V100-Q$40)^2</f>
        <v>1.4171921943332413</v>
      </c>
      <c r="X100" s="24">
        <f t="shared" si="21"/>
        <v>2265.2805126361909</v>
      </c>
      <c r="Y100" s="38">
        <f t="shared" si="31"/>
        <v>186.47939340144967</v>
      </c>
      <c r="Z100" s="25">
        <f t="shared" ref="Z100" si="189">LN(X$33/$C100-1)</f>
        <v>0.58331602140645045</v>
      </c>
      <c r="AA100" s="25">
        <f t="shared" ref="AA100" si="190">(Z100-X$40)^2</f>
        <v>2.0223613494923995</v>
      </c>
      <c r="AB100" s="24">
        <f t="shared" ref="AB100" si="191">(Z100-X$40)*($G100-$H$40)</f>
        <v>-13.509926416960569</v>
      </c>
      <c r="AC100" s="25">
        <f t="shared" ref="AC100" si="192">LN(X$33/X100-1)</f>
        <v>0.86586661986336932</v>
      </c>
      <c r="AD100" s="25">
        <f t="shared" ref="AD100" si="193">(AC100-X$40)^2</f>
        <v>1.2985671808710471</v>
      </c>
      <c r="AF100" s="41">
        <f t="shared" si="49"/>
        <v>44046</v>
      </c>
      <c r="AG100">
        <v>6000</v>
      </c>
      <c r="AH100" s="21">
        <v>0.99214767604546228</v>
      </c>
      <c r="AI100" s="42">
        <v>0.46655621725644969</v>
      </c>
      <c r="AJ100" s="42">
        <v>-9.8895505897830093E-3</v>
      </c>
    </row>
    <row r="101" spans="1:38" x14ac:dyDescent="0.4">
      <c r="A101" s="3">
        <v>44047</v>
      </c>
      <c r="B101" s="2">
        <v>193</v>
      </c>
      <c r="C101" s="22">
        <f t="shared" si="26"/>
        <v>2933</v>
      </c>
      <c r="D101" s="24">
        <f t="shared" si="7"/>
        <v>2654.8399747480712</v>
      </c>
      <c r="E101" s="24">
        <f t="shared" si="8"/>
        <v>2654.8399747480712</v>
      </c>
      <c r="F101" s="24">
        <f t="shared" si="9"/>
        <v>2461.098350037857</v>
      </c>
      <c r="G101" s="22">
        <f t="shared" si="27"/>
        <v>50</v>
      </c>
      <c r="H101" s="23">
        <f t="shared" ref="H101" si="194">(G101-$H$40)^2</f>
        <v>110.25</v>
      </c>
      <c r="I101" s="22">
        <f t="shared" si="28"/>
        <v>50</v>
      </c>
      <c r="J101" s="24">
        <f t="shared" si="11"/>
        <v>2654.8399747480712</v>
      </c>
      <c r="K101" s="38">
        <f t="shared" si="29"/>
        <v>206.34845023666321</v>
      </c>
      <c r="L101" s="25">
        <f t="shared" ref="L101" si="195">LN(J$33/$C101-1)</f>
        <v>0.37488521421054893</v>
      </c>
      <c r="M101" s="25">
        <f t="shared" ref="M101" si="196">(L101-J$40)^2</f>
        <v>2.1861503585351678</v>
      </c>
      <c r="N101" s="24">
        <f t="shared" ref="N101" si="197">(L101-J$40)*($G101-$H$40)</f>
        <v>-15.524917939509447</v>
      </c>
      <c r="O101" s="25">
        <f t="shared" ref="O101" si="198">LN(J$33/J101-1)</f>
        <v>0.53767855637311535</v>
      </c>
      <c r="P101" s="25">
        <f t="shared" ref="P101" si="199">(O101-J$40)^2</f>
        <v>1.7312514063738502</v>
      </c>
      <c r="Q101" s="24">
        <f t="shared" si="16"/>
        <v>2654.8399747480712</v>
      </c>
      <c r="R101" s="38">
        <f t="shared" si="30"/>
        <v>206.34845023666321</v>
      </c>
      <c r="S101" s="25">
        <f t="shared" ref="S101" si="200">LN(Q$33/$C101-1)</f>
        <v>0.37488521421054893</v>
      </c>
      <c r="T101" s="25">
        <f t="shared" ref="T101" si="201">(S101-Q$40)^2</f>
        <v>2.1861503585351678</v>
      </c>
      <c r="U101" s="24">
        <f t="shared" ref="U101" si="202">(S101-Q$40)*($G101-$H$40)</f>
        <v>-15.524917939509447</v>
      </c>
      <c r="V101" s="25">
        <f t="shared" ref="V101" si="203">LN(Q$33/Q101-1)</f>
        <v>0.53767855637311535</v>
      </c>
      <c r="W101" s="25">
        <f t="shared" ref="W101" si="204">(V101-Q$40)^2</f>
        <v>1.7312514063738502</v>
      </c>
      <c r="X101" s="24">
        <f t="shared" si="21"/>
        <v>2461.098350037857</v>
      </c>
      <c r="Y101" s="38">
        <f t="shared" si="31"/>
        <v>195.81783740166611</v>
      </c>
      <c r="Z101" s="25">
        <f t="shared" ref="Z101" si="205">LN(X$33/$C101-1)</f>
        <v>0.47514721430681062</v>
      </c>
      <c r="AA101" s="25">
        <f t="shared" ref="AA101" si="206">(Z101-X$40)^2</f>
        <v>2.3417150244326073</v>
      </c>
      <c r="AB101" s="24">
        <f t="shared" ref="AB101" si="207">(Z101-X$40)*($G101-$H$40)</f>
        <v>-16.067796409081581</v>
      </c>
      <c r="AC101" s="25">
        <f t="shared" ref="AC101" si="208">LN(X$33/X101-1)</f>
        <v>0.74591431258780305</v>
      </c>
      <c r="AD101" s="25">
        <f t="shared" ref="AD101" si="209">(AC101-X$40)^2</f>
        <v>1.5863383012856838</v>
      </c>
      <c r="AF101" s="41">
        <f t="shared" si="49"/>
        <v>44047</v>
      </c>
      <c r="AG101">
        <v>6000</v>
      </c>
      <c r="AH101" s="21">
        <v>0.99258343175070141</v>
      </c>
      <c r="AI101" s="42">
        <v>0.49987821728143877</v>
      </c>
      <c r="AJ101" s="42">
        <v>-1.1044883948105431E-2</v>
      </c>
    </row>
    <row r="102" spans="1:38" x14ac:dyDescent="0.4">
      <c r="A102" s="3">
        <v>44048</v>
      </c>
      <c r="B102" s="2">
        <v>196</v>
      </c>
      <c r="C102" s="22">
        <f t="shared" si="26"/>
        <v>3129</v>
      </c>
      <c r="D102" s="24">
        <f t="shared" si="7"/>
        <v>2868.0816279553819</v>
      </c>
      <c r="E102" s="24">
        <f t="shared" si="8"/>
        <v>2868.0816279553819</v>
      </c>
      <c r="F102" s="24">
        <f t="shared" si="9"/>
        <v>2665.4642835255336</v>
      </c>
      <c r="G102" s="22">
        <f t="shared" si="27"/>
        <v>51</v>
      </c>
      <c r="H102" s="23">
        <f t="shared" ref="H102" si="210">(G102-$H$40)^2</f>
        <v>132.25</v>
      </c>
      <c r="I102" s="22">
        <f t="shared" si="28"/>
        <v>51</v>
      </c>
      <c r="J102" s="24">
        <f t="shared" si="11"/>
        <v>2868.0816279553819</v>
      </c>
      <c r="K102" s="38">
        <f t="shared" si="29"/>
        <v>213.24165320731072</v>
      </c>
      <c r="L102" s="25">
        <f t="shared" ref="L102" si="211">LN(J$33/$C102-1)</f>
        <v>0.26317520483409679</v>
      </c>
      <c r="M102" s="25">
        <f t="shared" ref="M102" si="212">(L102-J$40)^2</f>
        <v>2.5289701949379126</v>
      </c>
      <c r="N102" s="24">
        <f t="shared" ref="N102" si="213">(L102-J$40)*($G102-$H$40)</f>
        <v>-18.288146660625262</v>
      </c>
      <c r="O102" s="25">
        <f t="shared" ref="O102" si="214">LN(J$33/J102-1)</f>
        <v>0.41236710198034943</v>
      </c>
      <c r="P102" s="25">
        <f t="shared" ref="P102" si="215">(O102-J$40)^2</f>
        <v>2.0767165396185168</v>
      </c>
      <c r="Q102" s="24">
        <f t="shared" si="16"/>
        <v>2868.0816279553819</v>
      </c>
      <c r="R102" s="38">
        <f t="shared" si="30"/>
        <v>213.24165320731072</v>
      </c>
      <c r="S102" s="25">
        <f t="shared" ref="S102" si="216">LN(Q$33/$C102-1)</f>
        <v>0.26317520483409679</v>
      </c>
      <c r="T102" s="25">
        <f t="shared" ref="T102" si="217">(S102-Q$40)^2</f>
        <v>2.5289701949379126</v>
      </c>
      <c r="U102" s="24">
        <f t="shared" ref="U102" si="218">(S102-Q$40)*($G102-$H$40)</f>
        <v>-18.288146660625262</v>
      </c>
      <c r="V102" s="25">
        <f t="shared" ref="V102" si="219">LN(Q$33/Q102-1)</f>
        <v>0.41236710198034943</v>
      </c>
      <c r="W102" s="25">
        <f t="shared" ref="W102" si="220">(V102-Q$40)^2</f>
        <v>2.0767165396185168</v>
      </c>
      <c r="X102" s="24">
        <f t="shared" si="21"/>
        <v>2665.4642835255336</v>
      </c>
      <c r="Y102" s="38">
        <f t="shared" si="31"/>
        <v>204.36593348767656</v>
      </c>
      <c r="Z102" s="25">
        <f t="shared" ref="Z102" si="221">LN(X$33/$C102-1)</f>
        <v>0.36801974362572304</v>
      </c>
      <c r="AA102" s="25">
        <f t="shared" ref="AA102" si="222">(Z102-X$40)^2</f>
        <v>2.6810584410687675</v>
      </c>
      <c r="AB102" s="24">
        <f t="shared" ref="AB102" si="223">(Z102-X$40)*($G102-$H$40)</f>
        <v>-18.830028646588527</v>
      </c>
      <c r="AC102" s="25">
        <f t="shared" ref="AC102" si="224">LN(X$33/X102-1)</f>
        <v>0.62596200531223722</v>
      </c>
      <c r="AD102" s="25">
        <f t="shared" ref="AD102" si="225">(AC102-X$40)^2</f>
        <v>1.9028865337417835</v>
      </c>
      <c r="AF102" s="41">
        <f t="shared" si="49"/>
        <v>44048</v>
      </c>
      <c r="AG102">
        <v>6000</v>
      </c>
      <c r="AH102" s="21">
        <v>0.99298549135327729</v>
      </c>
      <c r="AI102" s="42">
        <v>0.53314066298781237</v>
      </c>
      <c r="AJ102" s="42">
        <v>-1.1640662987812371E-2</v>
      </c>
    </row>
    <row r="103" spans="1:38" x14ac:dyDescent="0.4">
      <c r="A103" s="3">
        <v>44049</v>
      </c>
      <c r="B103" s="2">
        <v>225</v>
      </c>
      <c r="C103" s="22">
        <f t="shared" si="26"/>
        <v>3354</v>
      </c>
      <c r="D103" s="24">
        <f t="shared" si="7"/>
        <v>3086.8188883331372</v>
      </c>
      <c r="E103" s="24">
        <f t="shared" si="8"/>
        <v>3086.8188883331372</v>
      </c>
      <c r="F103" s="24">
        <f t="shared" si="9"/>
        <v>2877.3899888290211</v>
      </c>
      <c r="G103" s="22">
        <f t="shared" si="27"/>
        <v>52</v>
      </c>
      <c r="H103" s="23">
        <f t="shared" ref="H103" si="226">(G103-$H$40)^2</f>
        <v>156.25</v>
      </c>
      <c r="I103" s="22">
        <f t="shared" si="28"/>
        <v>52</v>
      </c>
      <c r="J103" s="24">
        <f t="shared" si="11"/>
        <v>3086.8188883331372</v>
      </c>
      <c r="K103" s="38">
        <f t="shared" si="29"/>
        <v>218.73726037775532</v>
      </c>
      <c r="L103" s="25">
        <f t="shared" ref="L103" si="227">LN(J$33/$C103-1)</f>
        <v>0.13687998376557076</v>
      </c>
      <c r="M103" s="25">
        <f t="shared" ref="M103" si="228">(L103-J$40)^2</f>
        <v>2.9466085952700154</v>
      </c>
      <c r="N103" s="24">
        <f t="shared" ref="N103" si="229">(L103-J$40)*($G103-$H$40)</f>
        <v>-21.457110546644902</v>
      </c>
      <c r="O103" s="25">
        <f t="shared" ref="O103" si="230">LN(J$33/J103-1)</f>
        <v>0.28705564758758245</v>
      </c>
      <c r="P103" s="25">
        <f t="shared" ref="P103" si="231">(O103-J$40)^2</f>
        <v>2.4535875940672476</v>
      </c>
      <c r="Q103" s="24">
        <f t="shared" si="16"/>
        <v>3086.8188883331372</v>
      </c>
      <c r="R103" s="38">
        <f t="shared" si="30"/>
        <v>218.73726037775532</v>
      </c>
      <c r="S103" s="25">
        <f t="shared" ref="S103" si="232">LN(Q$33/$C103-1)</f>
        <v>0.13687998376557076</v>
      </c>
      <c r="T103" s="25">
        <f t="shared" ref="T103" si="233">(S103-Q$40)^2</f>
        <v>2.9466085952700154</v>
      </c>
      <c r="U103" s="24">
        <f t="shared" ref="U103" si="234">(S103-Q$40)*($G103-$H$40)</f>
        <v>-21.457110546644902</v>
      </c>
      <c r="V103" s="25">
        <f t="shared" ref="V103" si="235">LN(Q$33/Q103-1)</f>
        <v>0.28705564758758245</v>
      </c>
      <c r="W103" s="25">
        <f t="shared" ref="W103" si="236">(V103-Q$40)^2</f>
        <v>2.4535875940672476</v>
      </c>
      <c r="X103" s="24">
        <f t="shared" si="21"/>
        <v>2877.3899888290211</v>
      </c>
      <c r="Y103" s="38">
        <f t="shared" si="31"/>
        <v>211.92570530348758</v>
      </c>
      <c r="Z103" s="25">
        <f t="shared" ref="Z103" si="237">LN(X$33/$C103-1)</f>
        <v>0.24753069380554643</v>
      </c>
      <c r="AA103" s="25">
        <f t="shared" ref="AA103" si="238">(Z103-X$40)^2</f>
        <v>3.0901520973630165</v>
      </c>
      <c r="AB103" s="24">
        <f t="shared" ref="AB103" si="239">(Z103-X$40)*($G103-$H$40)</f>
        <v>-21.97353556469626</v>
      </c>
      <c r="AC103" s="25">
        <f t="shared" ref="AC103" si="240">LN(X$33/X103-1)</f>
        <v>0.50600969803667073</v>
      </c>
      <c r="AD103" s="25">
        <f t="shared" ref="AD103" si="241">(AC103-X$40)^2</f>
        <v>2.2482118782393479</v>
      </c>
      <c r="AF103" s="41">
        <f t="shared" si="49"/>
        <v>44049</v>
      </c>
      <c r="AG103">
        <v>6000</v>
      </c>
      <c r="AH103" s="21">
        <v>0.99336865501314153</v>
      </c>
      <c r="AI103" s="42">
        <v>0.56642965186869698</v>
      </c>
      <c r="AJ103" s="42">
        <v>-7.4296518686969648E-3</v>
      </c>
    </row>
    <row r="104" spans="1:38" x14ac:dyDescent="0.4">
      <c r="A104" s="3">
        <v>44050</v>
      </c>
      <c r="B104" s="2">
        <v>255</v>
      </c>
      <c r="C104" s="22">
        <f t="shared" si="26"/>
        <v>3609</v>
      </c>
      <c r="D104" s="24">
        <f t="shared" si="7"/>
        <v>3309.4935090898921</v>
      </c>
      <c r="E104" s="24">
        <f t="shared" si="8"/>
        <v>3309.4935090898921</v>
      </c>
      <c r="F104" s="24">
        <f t="shared" si="9"/>
        <v>3095.7007354494299</v>
      </c>
      <c r="G104" s="22">
        <f t="shared" si="27"/>
        <v>53</v>
      </c>
      <c r="H104" s="23">
        <f t="shared" ref="H104" si="242">(G104-$H$40)^2</f>
        <v>182.25</v>
      </c>
      <c r="I104" s="22">
        <f t="shared" si="28"/>
        <v>53</v>
      </c>
      <c r="J104" s="24">
        <f t="shared" si="11"/>
        <v>3309.4935090898921</v>
      </c>
      <c r="K104" s="38">
        <f t="shared" si="29"/>
        <v>222.67462075675485</v>
      </c>
      <c r="L104" s="25">
        <f t="shared" ref="L104" si="243">LN(J$33/$C104-1)</f>
        <v>-5.0000104167056405E-3</v>
      </c>
      <c r="M104" s="25">
        <f t="shared" ref="M104" si="244">(L104-J$40)^2</f>
        <v>3.4538320831434088</v>
      </c>
      <c r="N104" s="24">
        <f t="shared" ref="N104" si="245">(L104-J$40)*($G104-$H$40)</f>
        <v>-25.089059311837225</v>
      </c>
      <c r="O104" s="25">
        <f t="shared" ref="O104" si="246">LN(J$33/J104-1)</f>
        <v>0.16174419319481612</v>
      </c>
      <c r="P104" s="25">
        <f t="shared" ref="P104" si="247">(O104-J$40)^2</f>
        <v>2.8618645697200376</v>
      </c>
      <c r="Q104" s="24">
        <f t="shared" si="16"/>
        <v>3309.4935090898921</v>
      </c>
      <c r="R104" s="38">
        <f t="shared" si="30"/>
        <v>222.67462075675485</v>
      </c>
      <c r="S104" s="25">
        <f t="shared" ref="S104" si="248">LN(Q$33/$C104-1)</f>
        <v>-5.0000104167056405E-3</v>
      </c>
      <c r="T104" s="25">
        <f t="shared" ref="T104" si="249">(S104-Q$40)^2</f>
        <v>3.4538320831434088</v>
      </c>
      <c r="U104" s="24">
        <f t="shared" ref="U104" si="250">(S104-Q$40)*($G104-$H$40)</f>
        <v>-25.089059311837225</v>
      </c>
      <c r="V104" s="25">
        <f t="shared" ref="V104" si="251">LN(Q$33/Q104-1)</f>
        <v>0.16174419319481612</v>
      </c>
      <c r="W104" s="25">
        <f t="shared" ref="W104" si="252">(V104-Q$40)^2</f>
        <v>2.8618645697200376</v>
      </c>
      <c r="X104" s="24">
        <f t="shared" si="21"/>
        <v>3095.7007354494299</v>
      </c>
      <c r="Y104" s="38">
        <f t="shared" si="31"/>
        <v>218.31074662040874</v>
      </c>
      <c r="Z104" s="25">
        <f t="shared" ref="Z104" si="253">LN(X$33/$C104-1)</f>
        <v>0.11306146043568518</v>
      </c>
      <c r="AA104" s="25">
        <f t="shared" ref="AA104" si="254">(Z104-X$40)^2</f>
        <v>3.5809963891757084</v>
      </c>
      <c r="AB104" s="24">
        <f t="shared" ref="AB104" si="255">(Z104-X$40)*($G104-$H$40)</f>
        <v>-25.546753060365084</v>
      </c>
      <c r="AC104" s="25">
        <f t="shared" ref="AC104" si="256">LN(X$33/X104-1)</f>
        <v>0.38605739076110462</v>
      </c>
      <c r="AD104" s="25">
        <f t="shared" ref="AD104" si="257">(AC104-X$40)^2</f>
        <v>2.6223143347783759</v>
      </c>
      <c r="AF104" s="41">
        <f t="shared" si="49"/>
        <v>44050</v>
      </c>
      <c r="AG104">
        <v>6000</v>
      </c>
      <c r="AH104" s="21">
        <v>0.99373596470902825</v>
      </c>
      <c r="AI104" s="42">
        <v>0.59983067302763549</v>
      </c>
      <c r="AJ104" s="42">
        <v>1.6693269723645396E-3</v>
      </c>
      <c r="AK104" t="s">
        <v>71</v>
      </c>
      <c r="AL104" s="51" t="s">
        <v>78</v>
      </c>
    </row>
    <row r="105" spans="1:38" x14ac:dyDescent="0.4">
      <c r="A105" s="3">
        <v>44051</v>
      </c>
      <c r="B105" s="2">
        <v>178</v>
      </c>
      <c r="C105" s="22">
        <f t="shared" si="26"/>
        <v>3787</v>
      </c>
      <c r="D105" s="24">
        <f t="shared" si="7"/>
        <v>3534.4283230126907</v>
      </c>
      <c r="E105" s="24">
        <f t="shared" si="8"/>
        <v>3534.4283230126907</v>
      </c>
      <c r="F105" s="24">
        <f t="shared" si="9"/>
        <v>3319.0560816942775</v>
      </c>
      <c r="G105" s="22">
        <f t="shared" si="27"/>
        <v>54</v>
      </c>
      <c r="H105" s="23">
        <f t="shared" ref="H105" si="258">(G105-$H$40)^2</f>
        <v>210.25</v>
      </c>
      <c r="I105" s="22">
        <f t="shared" si="28"/>
        <v>54</v>
      </c>
      <c r="J105" s="24">
        <f t="shared" si="11"/>
        <v>3534.4283230126907</v>
      </c>
      <c r="K105" s="38">
        <f t="shared" si="29"/>
        <v>224.93481392279864</v>
      </c>
      <c r="L105" s="25">
        <f t="shared" ref="L105" si="259">LN(J$33/$C105-1)</f>
        <v>-0.1039824789950879</v>
      </c>
      <c r="M105" s="25">
        <f t="shared" ref="M105" si="260">(L105-J$40)^2</f>
        <v>3.8315373196359599</v>
      </c>
      <c r="N105" s="24">
        <f t="shared" ref="N105" si="261">(L105-J$40)*($G105-$H$40)</f>
        <v>-28.382753944137637</v>
      </c>
      <c r="O105" s="25">
        <f t="shared" ref="O105" si="262">LN(J$33/J105-1)</f>
        <v>3.6432738802050071E-2</v>
      </c>
      <c r="P105" s="25">
        <f t="shared" ref="P105" si="263">(O105-J$40)^2</f>
        <v>3.3015474665768867</v>
      </c>
      <c r="Q105" s="24">
        <f t="shared" si="16"/>
        <v>3534.4283230126907</v>
      </c>
      <c r="R105" s="38">
        <f t="shared" si="30"/>
        <v>224.93481392279864</v>
      </c>
      <c r="S105" s="25">
        <f t="shared" ref="S105" si="264">LN(Q$33/$C105-1)</f>
        <v>-0.1039824789950879</v>
      </c>
      <c r="T105" s="25">
        <f t="shared" ref="T105" si="265">(S105-Q$40)^2</f>
        <v>3.8315373196359599</v>
      </c>
      <c r="U105" s="24">
        <f t="shared" ref="U105" si="266">(S105-Q$40)*($G105-$H$40)</f>
        <v>-28.382753944137637</v>
      </c>
      <c r="V105" s="25">
        <f t="shared" ref="V105" si="267">LN(Q$33/Q105-1)</f>
        <v>3.6432738802050071E-2</v>
      </c>
      <c r="W105" s="25">
        <f t="shared" ref="W105" si="268">(V105-Q$40)^2</f>
        <v>3.3015474665768867</v>
      </c>
      <c r="X105" s="24">
        <f t="shared" si="21"/>
        <v>3319.0560816942775</v>
      </c>
      <c r="Y105" s="38">
        <f t="shared" si="31"/>
        <v>223.35534624484762</v>
      </c>
      <c r="Z105" s="25">
        <f t="shared" ref="Z105" si="269">LN(X$33/$C105-1)</f>
        <v>1.9869934764486667E-2</v>
      </c>
      <c r="AA105" s="25">
        <f t="shared" ref="AA105" si="270">(Z105-X$40)^2</f>
        <v>3.9423834042460837</v>
      </c>
      <c r="AB105" s="24">
        <f t="shared" ref="AB105" si="271">(Z105-X$40)*($G105-$H$40)</f>
        <v>-28.790382261143026</v>
      </c>
      <c r="AC105" s="25">
        <f t="shared" ref="AC105" si="272">LN(X$33/X105-1)</f>
        <v>0.26610508348553813</v>
      </c>
      <c r="AD105" s="25">
        <f t="shared" ref="AD105" si="273">(AC105-X$40)^2</f>
        <v>3.0251939033588688</v>
      </c>
      <c r="AF105" s="41">
        <f t="shared" si="49"/>
        <v>44051</v>
      </c>
      <c r="AG105">
        <v>6000</v>
      </c>
      <c r="AH105" s="21">
        <v>0.99407476583124699</v>
      </c>
      <c r="AI105" s="42">
        <v>0.63212959860487172</v>
      </c>
      <c r="AJ105" s="42">
        <v>-9.629319382050502E-4</v>
      </c>
    </row>
    <row r="106" spans="1:38" x14ac:dyDescent="0.4">
      <c r="A106" s="3">
        <v>44052</v>
      </c>
      <c r="B106" s="2">
        <v>195</v>
      </c>
      <c r="C106" s="22">
        <f t="shared" si="26"/>
        <v>3982</v>
      </c>
      <c r="D106" s="24">
        <f t="shared" si="7"/>
        <v>3759.8764575619134</v>
      </c>
      <c r="E106" s="24">
        <f t="shared" si="8"/>
        <v>3759.8764575619134</v>
      </c>
      <c r="F106" s="24">
        <f t="shared" si="9"/>
        <v>3545.9793103370321</v>
      </c>
      <c r="G106" s="22">
        <f t="shared" si="27"/>
        <v>55</v>
      </c>
      <c r="H106" s="23">
        <f t="shared" ref="H106" si="274">(G106-$H$40)^2</f>
        <v>240.25</v>
      </c>
      <c r="I106" s="22">
        <f t="shared" si="28"/>
        <v>55</v>
      </c>
      <c r="J106" s="24">
        <f t="shared" si="11"/>
        <v>3759.8764575619134</v>
      </c>
      <c r="K106" s="38">
        <f t="shared" si="29"/>
        <v>225.44813454922269</v>
      </c>
      <c r="L106" s="25">
        <f t="shared" ref="L106" si="275">LN(J$33/$C106-1)</f>
        <v>-0.21302415707181305</v>
      </c>
      <c r="M106" s="25">
        <f t="shared" ref="M106" si="276">(L106-J$40)^2</f>
        <v>4.2703105959534122</v>
      </c>
      <c r="N106" s="24">
        <f t="shared" ref="N106" si="277">(L106-J$40)*($G106-$H$40)</f>
        <v>-32.030331260819132</v>
      </c>
      <c r="O106" s="25">
        <f t="shared" ref="O106" si="278">LN(J$33/J106-1)</f>
        <v>-8.887871559071657E-2</v>
      </c>
      <c r="P106" s="25">
        <f t="shared" ref="P106" si="279">(O106-J$40)^2</f>
        <v>3.7726362846377981</v>
      </c>
      <c r="Q106" s="24">
        <f t="shared" si="16"/>
        <v>3759.8764575619134</v>
      </c>
      <c r="R106" s="38">
        <f t="shared" si="30"/>
        <v>225.44813454922269</v>
      </c>
      <c r="S106" s="25">
        <f t="shared" ref="S106" si="280">LN(Q$33/$C106-1)</f>
        <v>-0.21302415707181305</v>
      </c>
      <c r="T106" s="25">
        <f t="shared" ref="T106" si="281">(S106-Q$40)^2</f>
        <v>4.2703105959534122</v>
      </c>
      <c r="U106" s="24">
        <f t="shared" ref="U106" si="282">(S106-Q$40)*($G106-$H$40)</f>
        <v>-32.030331260819132</v>
      </c>
      <c r="V106" s="25">
        <f t="shared" ref="V106" si="283">LN(Q$33/Q106-1)</f>
        <v>-8.887871559071657E-2</v>
      </c>
      <c r="W106" s="25">
        <f t="shared" ref="W106" si="284">(V106-Q$40)^2</f>
        <v>3.7726362846377981</v>
      </c>
      <c r="X106" s="24">
        <f t="shared" si="21"/>
        <v>3545.9793103370321</v>
      </c>
      <c r="Y106" s="38">
        <f t="shared" si="31"/>
        <v>226.92322864275457</v>
      </c>
      <c r="Z106" s="25">
        <f t="shared" ref="Z106" si="285">LN(X$33/$C106-1)</f>
        <v>-8.2137651247786006E-2</v>
      </c>
      <c r="AA106" s="25">
        <f t="shared" ref="AA106" si="286">(Z106-X$40)^2</f>
        <v>4.357869971826652</v>
      </c>
      <c r="AB106" s="24">
        <f t="shared" ref="AB106" si="287">(Z106-X$40)*($G106-$H$40)</f>
        <v>-32.357043448550009</v>
      </c>
      <c r="AC106" s="25">
        <f t="shared" ref="AC106" si="288">LN(X$33/X106-1)</f>
        <v>0.14615277620997258</v>
      </c>
      <c r="AD106" s="25">
        <f t="shared" ref="AD106" si="289">(AC106-X$40)^2</f>
        <v>3.4568505839808217</v>
      </c>
      <c r="AF106" s="41">
        <f t="shared" si="49"/>
        <v>44052</v>
      </c>
      <c r="AG106">
        <v>6000</v>
      </c>
      <c r="AH106" s="21">
        <v>0.99439062333119621</v>
      </c>
      <c r="AI106" s="42">
        <v>0.66337682528662412</v>
      </c>
      <c r="AJ106" s="42">
        <v>2.8984138004254116E-4</v>
      </c>
    </row>
    <row r="107" spans="1:38" x14ac:dyDescent="0.4">
      <c r="A107" s="3">
        <v>44053</v>
      </c>
      <c r="B107" s="2">
        <v>123</v>
      </c>
      <c r="C107" s="22">
        <f t="shared" si="26"/>
        <v>4105</v>
      </c>
      <c r="D107" s="24">
        <f t="shared" si="7"/>
        <v>3984.0750627925386</v>
      </c>
      <c r="E107" s="24">
        <f t="shared" si="8"/>
        <v>3984.0750627925386</v>
      </c>
      <c r="F107" s="24">
        <f t="shared" si="9"/>
        <v>3774.8944694361226</v>
      </c>
      <c r="G107" s="22">
        <f t="shared" si="27"/>
        <v>56</v>
      </c>
      <c r="H107" s="23">
        <f t="shared" ref="H107" si="290">(G107-$H$40)^2</f>
        <v>272.25</v>
      </c>
      <c r="I107" s="22">
        <f t="shared" si="28"/>
        <v>56</v>
      </c>
      <c r="J107" s="24">
        <f t="shared" si="11"/>
        <v>3984.0750627925386</v>
      </c>
      <c r="K107" s="38">
        <f t="shared" si="29"/>
        <v>224.19860523062516</v>
      </c>
      <c r="L107" s="25">
        <f t="shared" ref="L107" si="291">LN(J$33/$C107-1)</f>
        <v>-0.282417836767832</v>
      </c>
      <c r="M107" s="25">
        <f t="shared" ref="M107" si="292">(L107-J$40)^2</f>
        <v>4.5619264075184773</v>
      </c>
      <c r="N107" s="24">
        <f t="shared" ref="N107" si="293">(L107-J$40)*($G107-$H$40)</f>
        <v>-35.241799960372418</v>
      </c>
      <c r="O107" s="25">
        <f t="shared" ref="O107" si="294">LN(J$33/J107-1)</f>
        <v>-0.21419016998348278</v>
      </c>
      <c r="P107" s="25">
        <f t="shared" ref="P107" si="295">(O107-J$40)^2</f>
        <v>4.2751310239027696</v>
      </c>
      <c r="Q107" s="24">
        <f t="shared" si="16"/>
        <v>3984.0750627925386</v>
      </c>
      <c r="R107" s="38">
        <f t="shared" si="30"/>
        <v>224.19860523062516</v>
      </c>
      <c r="S107" s="25">
        <f t="shared" ref="S107" si="296">LN(Q$33/$C107-1)</f>
        <v>-0.282417836767832</v>
      </c>
      <c r="T107" s="25">
        <f t="shared" ref="T107" si="297">(S107-Q$40)^2</f>
        <v>4.5619264075184773</v>
      </c>
      <c r="U107" s="24">
        <f t="shared" ref="U107" si="298">(S107-Q$40)*($G107-$H$40)</f>
        <v>-35.241799960372418</v>
      </c>
      <c r="V107" s="25">
        <f t="shared" ref="V107" si="299">LN(Q$33/Q107-1)</f>
        <v>-0.21419016998348278</v>
      </c>
      <c r="W107" s="25">
        <f t="shared" ref="W107" si="300">(V107-Q$40)^2</f>
        <v>4.2751310239027696</v>
      </c>
      <c r="X107" s="24">
        <f t="shared" si="21"/>
        <v>3774.8944694361226</v>
      </c>
      <c r="Y107" s="38">
        <f t="shared" si="31"/>
        <v>228.91515909909049</v>
      </c>
      <c r="Z107" s="25">
        <f t="shared" ref="Z107" si="301">LN(X$33/$C107-1)</f>
        <v>-0.1466675829203008</v>
      </c>
      <c r="AA107" s="25">
        <f t="shared" ref="AA107" si="302">(Z107-X$40)^2</f>
        <v>4.6314531552450253</v>
      </c>
      <c r="AB107" s="24">
        <f t="shared" ref="AB107" si="303">(Z107-X$40)*($G107-$H$40)</f>
        <v>-35.509338511375539</v>
      </c>
      <c r="AC107" s="25">
        <f t="shared" ref="AC107" si="304">LN(X$33/X107-1)</f>
        <v>2.6200468934406224E-2</v>
      </c>
      <c r="AD107" s="25">
        <f t="shared" ref="AD107" si="305">(AC107-X$40)^2</f>
        <v>3.9172843766442411</v>
      </c>
      <c r="AF107" s="41">
        <f t="shared" si="49"/>
        <v>44053</v>
      </c>
      <c r="AG107">
        <v>6000</v>
      </c>
      <c r="AH107" s="21">
        <v>0.99467212041532405</v>
      </c>
      <c r="AI107" s="42">
        <v>0.69261122614447324</v>
      </c>
      <c r="AJ107" s="42">
        <v>-8.4445594778065538E-3</v>
      </c>
    </row>
    <row r="108" spans="1:38" x14ac:dyDescent="0.4">
      <c r="A108" s="3">
        <v>44054</v>
      </c>
      <c r="B108" s="2">
        <v>102</v>
      </c>
      <c r="C108" s="22">
        <f t="shared" si="26"/>
        <v>4207</v>
      </c>
      <c r="D108" s="24">
        <f t="shared" si="7"/>
        <v>4205.3000865165559</v>
      </c>
      <c r="E108" s="24">
        <f t="shared" si="8"/>
        <v>4205.3000865165559</v>
      </c>
      <c r="F108" s="24">
        <f t="shared" si="9"/>
        <v>4004.1691774762917</v>
      </c>
      <c r="G108" s="22">
        <f t="shared" si="27"/>
        <v>57</v>
      </c>
      <c r="H108" s="23">
        <f t="shared" ref="H108" si="306">(G108-$H$40)^2</f>
        <v>306.25</v>
      </c>
      <c r="I108" s="22">
        <f t="shared" si="28"/>
        <v>57</v>
      </c>
      <c r="J108" s="24">
        <f t="shared" si="11"/>
        <v>4205.3000865165559</v>
      </c>
      <c r="K108" s="38">
        <f t="shared" si="29"/>
        <v>221.22502372401732</v>
      </c>
      <c r="L108" s="25">
        <f t="shared" ref="L108" si="307">LN(J$33/$C108-1)</f>
        <v>-0.34047357573782194</v>
      </c>
      <c r="M108" s="25">
        <f t="shared" ref="M108" si="308">(L108-J$40)^2</f>
        <v>4.8132955114163725</v>
      </c>
      <c r="N108" s="24">
        <f t="shared" ref="N108" si="309">(L108-J$40)*($G108-$H$40)</f>
        <v>-38.393642056612237</v>
      </c>
      <c r="O108" s="25">
        <f t="shared" ref="O108" si="310">LN(J$33/J108-1)</f>
        <v>-0.3395016243762492</v>
      </c>
      <c r="P108" s="25">
        <f t="shared" ref="P108" si="311">(O108-J$40)^2</f>
        <v>4.8090316843718028</v>
      </c>
      <c r="Q108" s="24">
        <f t="shared" si="16"/>
        <v>4205.3000865165559</v>
      </c>
      <c r="R108" s="38">
        <f t="shared" si="30"/>
        <v>221.22502372401732</v>
      </c>
      <c r="S108" s="25">
        <f t="shared" ref="S108" si="312">LN(Q$33/$C108-1)</f>
        <v>-0.34047357573782194</v>
      </c>
      <c r="T108" s="25">
        <f t="shared" ref="T108" si="313">(S108-Q$40)^2</f>
        <v>4.8132955114163725</v>
      </c>
      <c r="U108" s="24">
        <f t="shared" ref="U108" si="314">(S108-Q$40)*($G108-$H$40)</f>
        <v>-38.393642056612237</v>
      </c>
      <c r="V108" s="25">
        <f t="shared" ref="V108" si="315">LN(Q$33/Q108-1)</f>
        <v>-0.3395016243762492</v>
      </c>
      <c r="W108" s="25">
        <f t="shared" ref="W108" si="316">(V108-Q$40)^2</f>
        <v>4.8090316843718028</v>
      </c>
      <c r="X108" s="24">
        <f t="shared" si="21"/>
        <v>4004.1691774762917</v>
      </c>
      <c r="Y108" s="38">
        <f t="shared" si="31"/>
        <v>229.27470804016912</v>
      </c>
      <c r="Z108" s="25">
        <f t="shared" ref="Z108" si="317">LN(X$33/$C108-1)</f>
        <v>-0.20040662025199713</v>
      </c>
      <c r="AA108" s="25">
        <f t="shared" ref="AA108" si="318">(Z108-X$40)^2</f>
        <v>4.8656425748797743</v>
      </c>
      <c r="AB108" s="24">
        <f t="shared" ref="AB108" si="319">(Z108-X$40)*($G108-$H$40)</f>
        <v>-38.601852786581773</v>
      </c>
      <c r="AC108" s="25">
        <f t="shared" ref="AC108" si="320">LN(X$33/X108-1)</f>
        <v>-9.3751838341160021E-2</v>
      </c>
      <c r="AD108" s="25">
        <f t="shared" ref="AD108" si="321">(AC108-X$40)^2</f>
        <v>4.406495281349124</v>
      </c>
      <c r="AF108" s="41">
        <f t="shared" si="49"/>
        <v>44054</v>
      </c>
      <c r="AG108">
        <v>6000</v>
      </c>
      <c r="AH108" s="21">
        <v>0.99490373328092485</v>
      </c>
      <c r="AI108" s="42">
        <v>0.71962648617194824</v>
      </c>
      <c r="AJ108" s="42">
        <v>-1.8459819505281607E-2</v>
      </c>
    </row>
    <row r="109" spans="1:38" x14ac:dyDescent="0.4">
      <c r="A109" s="3">
        <v>44055</v>
      </c>
      <c r="B109" s="2">
        <v>184</v>
      </c>
      <c r="C109" s="22">
        <f t="shared" si="26"/>
        <v>4391</v>
      </c>
      <c r="D109" s="24">
        <f t="shared" si="7"/>
        <v>4421.9185147290655</v>
      </c>
      <c r="E109" s="24">
        <f t="shared" si="8"/>
        <v>4421.9185147290655</v>
      </c>
      <c r="F109" s="24">
        <f t="shared" si="9"/>
        <v>4232.1607888335975</v>
      </c>
      <c r="G109" s="22">
        <f t="shared" si="27"/>
        <v>58</v>
      </c>
      <c r="H109" s="23">
        <f t="shared" ref="H109" si="322">(G109-$H$40)^2</f>
        <v>342.25</v>
      </c>
      <c r="I109" s="22">
        <f t="shared" si="28"/>
        <v>58</v>
      </c>
      <c r="J109" s="24">
        <f t="shared" si="11"/>
        <v>4421.9185147290655</v>
      </c>
      <c r="K109" s="38">
        <f t="shared" si="29"/>
        <v>216.61842821250957</v>
      </c>
      <c r="L109" s="25">
        <f t="shared" ref="L109" si="323">LN(J$33/$C109-1)</f>
        <v>-0.44672844345747387</v>
      </c>
      <c r="M109" s="25">
        <f t="shared" ref="M109" si="324">(L109-J$40)^2</f>
        <v>5.2908154778163219</v>
      </c>
      <c r="N109" s="24">
        <f t="shared" ref="N109" si="325">(L109-J$40)*($G109-$H$40)</f>
        <v>-42.553279512660787</v>
      </c>
      <c r="O109" s="25">
        <f t="shared" ref="O109" si="326">LN(J$33/J109-1)</f>
        <v>-0.46481307876901545</v>
      </c>
      <c r="P109" s="25">
        <f t="shared" ref="P109" si="327">(O109-J$40)^2</f>
        <v>5.3743382660448944</v>
      </c>
      <c r="Q109" s="24">
        <f t="shared" si="16"/>
        <v>4421.9185147290655</v>
      </c>
      <c r="R109" s="38">
        <f t="shared" si="30"/>
        <v>216.61842821250957</v>
      </c>
      <c r="S109" s="25">
        <f t="shared" ref="S109" si="328">LN(Q$33/$C109-1)</f>
        <v>-0.44672844345747387</v>
      </c>
      <c r="T109" s="25">
        <f t="shared" ref="T109" si="329">(S109-Q$40)^2</f>
        <v>5.2908154778163219</v>
      </c>
      <c r="U109" s="24">
        <f t="shared" ref="U109" si="330">(S109-Q$40)*($G109-$H$40)</f>
        <v>-42.553279512660787</v>
      </c>
      <c r="V109" s="25">
        <f t="shared" ref="V109" si="331">LN(Q$33/Q109-1)</f>
        <v>-0.46481307876901545</v>
      </c>
      <c r="W109" s="25">
        <f t="shared" ref="W109" si="332">(V109-Q$40)^2</f>
        <v>5.3743382660448944</v>
      </c>
      <c r="X109" s="24">
        <f t="shared" si="21"/>
        <v>4232.1607888335975</v>
      </c>
      <c r="Y109" s="38">
        <f t="shared" si="31"/>
        <v>227.99161135730583</v>
      </c>
      <c r="Z109" s="25">
        <f t="shared" ref="Z109" si="333">LN(X$33/$C109-1)</f>
        <v>-0.29813659172415585</v>
      </c>
      <c r="AA109" s="25">
        <f t="shared" ref="AA109" si="334">(Z109-X$40)^2</f>
        <v>5.3063432046728787</v>
      </c>
      <c r="AB109" s="24">
        <f t="shared" ref="AB109" si="335">(Z109-X$40)*($G109-$H$40)</f>
        <v>-42.615677418049955</v>
      </c>
      <c r="AC109" s="25">
        <f t="shared" ref="AC109" si="336">LN(X$33/X109-1)</f>
        <v>-0.21370414561672624</v>
      </c>
      <c r="AD109" s="25">
        <f t="shared" ref="AD109" si="337">(AC109-X$40)^2</f>
        <v>4.9244832980954696</v>
      </c>
      <c r="AF109" s="41">
        <f t="shared" si="49"/>
        <v>44055</v>
      </c>
      <c r="AG109">
        <v>6000</v>
      </c>
      <c r="AH109" s="21">
        <v>0.99513499128563709</v>
      </c>
      <c r="AI109" s="42">
        <v>0.74539696440149039</v>
      </c>
      <c r="AJ109" s="42">
        <v>-1.3563631068157065E-2</v>
      </c>
    </row>
    <row r="110" spans="1:38" x14ac:dyDescent="0.4">
      <c r="A110" s="3">
        <v>44056</v>
      </c>
      <c r="B110" s="2">
        <v>177</v>
      </c>
      <c r="C110" s="22">
        <f t="shared" si="26"/>
        <v>4568</v>
      </c>
      <c r="D110" s="24">
        <f t="shared" si="7"/>
        <v>4632.4347758945105</v>
      </c>
      <c r="E110" s="24">
        <f t="shared" si="8"/>
        <v>4632.4347758945105</v>
      </c>
      <c r="F110" s="24">
        <f t="shared" si="9"/>
        <v>4457.263176775642</v>
      </c>
      <c r="G110" s="22">
        <f t="shared" si="27"/>
        <v>59</v>
      </c>
      <c r="H110" s="23">
        <f t="shared" ref="H110" si="338">(G110-$H$40)^2</f>
        <v>380.25</v>
      </c>
      <c r="I110" s="22">
        <f t="shared" si="28"/>
        <v>59</v>
      </c>
      <c r="J110" s="24">
        <f t="shared" si="11"/>
        <v>4632.4347758945105</v>
      </c>
      <c r="K110" s="38">
        <f t="shared" si="29"/>
        <v>210.51626116544503</v>
      </c>
      <c r="L110" s="25">
        <f t="shared" ref="L110" si="339">LN(J$33/$C110-1)</f>
        <v>-0.5513314588906385</v>
      </c>
      <c r="M110" s="25">
        <f t="shared" ref="M110" si="340">(L110-J$40)^2</f>
        <v>5.7829682257993973</v>
      </c>
      <c r="N110" s="24">
        <f t="shared" ref="N110" si="341">(L110-J$40)*($G110-$H$40)</f>
        <v>-46.893215584562128</v>
      </c>
      <c r="O110" s="25">
        <f t="shared" ref="O110" si="342">LN(J$33/J110-1)</f>
        <v>-0.59012453316178204</v>
      </c>
      <c r="P110" s="25">
        <f t="shared" ref="P110" si="343">(O110-J$40)^2</f>
        <v>5.9710507689220513</v>
      </c>
      <c r="Q110" s="24">
        <f t="shared" si="16"/>
        <v>4632.4347758945105</v>
      </c>
      <c r="R110" s="38">
        <f t="shared" si="30"/>
        <v>210.51626116544503</v>
      </c>
      <c r="S110" s="25">
        <f t="shared" ref="S110" si="344">LN(Q$33/$C110-1)</f>
        <v>-0.5513314588906385</v>
      </c>
      <c r="T110" s="25">
        <f t="shared" ref="T110" si="345">(S110-Q$40)^2</f>
        <v>5.7829682257993973</v>
      </c>
      <c r="U110" s="24">
        <f t="shared" ref="U110" si="346">(S110-Q$40)*($G110-$H$40)</f>
        <v>-46.893215584562128</v>
      </c>
      <c r="V110" s="25">
        <f t="shared" ref="V110" si="347">LN(Q$33/Q110-1)</f>
        <v>-0.59012453316178204</v>
      </c>
      <c r="W110" s="25">
        <f t="shared" ref="W110" si="348">(V110-Q$40)^2</f>
        <v>5.9710507689220513</v>
      </c>
      <c r="X110" s="24">
        <f t="shared" si="21"/>
        <v>4457.263176775642</v>
      </c>
      <c r="Y110" s="38">
        <f t="shared" si="31"/>
        <v>225.10238794204452</v>
      </c>
      <c r="Z110" s="25">
        <f t="shared" ref="Z110" si="349">LN(X$33/$C110-1)</f>
        <v>-0.39349673545578523</v>
      </c>
      <c r="AA110" s="25">
        <f t="shared" ref="AA110" si="350">(Z110-X$40)^2</f>
        <v>5.7547705047995565</v>
      </c>
      <c r="AB110" s="24">
        <f t="shared" ref="AB110" si="351">(Z110-X$40)*($G110-$H$40)</f>
        <v>-46.778750351522127</v>
      </c>
      <c r="AC110" s="25">
        <f t="shared" ref="AC110" si="352">LN(X$33/X110-1)</f>
        <v>-0.33365645289229229</v>
      </c>
      <c r="AD110" s="25">
        <f t="shared" ref="AD110" si="353">(AC110-X$40)^2</f>
        <v>5.4712484268832782</v>
      </c>
      <c r="AF110" s="41">
        <f t="shared" si="49"/>
        <v>44056</v>
      </c>
      <c r="AG110">
        <v>6000</v>
      </c>
      <c r="AH110" s="21">
        <v>0.99536383654820293</v>
      </c>
      <c r="AI110" s="42">
        <v>0.76983681106539881</v>
      </c>
      <c r="AJ110" s="42">
        <v>-8.5034777320655234E-3</v>
      </c>
    </row>
    <row r="111" spans="1:38" x14ac:dyDescent="0.4">
      <c r="A111" s="3">
        <v>44057</v>
      </c>
      <c r="B111" s="2">
        <v>192</v>
      </c>
      <c r="C111" s="22">
        <f t="shared" si="26"/>
        <v>4760</v>
      </c>
      <c r="D111" s="24">
        <f t="shared" si="7"/>
        <v>4835.5286385170175</v>
      </c>
      <c r="E111" s="24">
        <f t="shared" si="8"/>
        <v>4835.5286385170175</v>
      </c>
      <c r="F111" s="24">
        <f t="shared" si="9"/>
        <v>4677.9513281424142</v>
      </c>
      <c r="G111" s="22">
        <f t="shared" si="27"/>
        <v>60</v>
      </c>
      <c r="H111" s="23">
        <f t="shared" ref="H111" si="354">(G111-$H$40)^2</f>
        <v>420.25</v>
      </c>
      <c r="I111" s="22">
        <f t="shared" si="28"/>
        <v>60</v>
      </c>
      <c r="J111" s="24">
        <f t="shared" si="11"/>
        <v>4835.5286385170175</v>
      </c>
      <c r="K111" s="38">
        <f t="shared" si="29"/>
        <v>203.093862622507</v>
      </c>
      <c r="L111" s="25">
        <f t="shared" ref="L111" si="355">LN(J$33/$C111-1)</f>
        <v>-0.66824962893821827</v>
      </c>
      <c r="M111" s="25">
        <f t="shared" ref="M111" si="356">(L111-J$40)^2</f>
        <v>6.3589631051885842</v>
      </c>
      <c r="N111" s="24">
        <f t="shared" ref="N111" si="357">(L111-J$40)*($G111-$H$40)</f>
        <v>-51.694818356925317</v>
      </c>
      <c r="O111" s="25">
        <f t="shared" ref="O111" si="358">LN(J$33/J111-1)</f>
        <v>-0.71543598755454751</v>
      </c>
      <c r="P111" s="25">
        <f t="shared" ref="P111" si="359">(O111-J$40)^2</f>
        <v>6.5991691930032594</v>
      </c>
      <c r="Q111" s="24">
        <f t="shared" si="16"/>
        <v>4835.5286385170175</v>
      </c>
      <c r="R111" s="38">
        <f t="shared" si="30"/>
        <v>203.093862622507</v>
      </c>
      <c r="S111" s="25">
        <f t="shared" ref="S111" si="360">LN(Q$33/$C111-1)</f>
        <v>-0.66824962893821827</v>
      </c>
      <c r="T111" s="25">
        <f t="shared" ref="T111" si="361">(S111-Q$40)^2</f>
        <v>6.3589631051885842</v>
      </c>
      <c r="U111" s="24">
        <f t="shared" ref="U111" si="362">(S111-Q$40)*($G111-$H$40)</f>
        <v>-51.694818356925317</v>
      </c>
      <c r="V111" s="25">
        <f t="shared" ref="V111" si="363">LN(Q$33/Q111-1)</f>
        <v>-0.71543598755454751</v>
      </c>
      <c r="W111" s="25">
        <f t="shared" ref="W111" si="364">(V111-Q$40)^2</f>
        <v>6.5991691930032594</v>
      </c>
      <c r="X111" s="24">
        <f t="shared" si="21"/>
        <v>4677.9513281424142</v>
      </c>
      <c r="Y111" s="38">
        <f t="shared" si="31"/>
        <v>220.68815136677222</v>
      </c>
      <c r="Z111" s="25">
        <f t="shared" ref="Z111" si="365">LN(X$33/$C111-1)</f>
        <v>-0.49899116611898775</v>
      </c>
      <c r="AA111" s="25">
        <f t="shared" ref="AA111" si="366">(Z111-X$40)^2</f>
        <v>6.2720429269281937</v>
      </c>
      <c r="AB111" s="24">
        <f t="shared" ref="AB111" si="367">(Z111-X$40)*($G111-$H$40)</f>
        <v>-51.34029645455481</v>
      </c>
      <c r="AC111" s="25">
        <f t="shared" ref="AC111" si="368">LN(X$33/X111-1)</f>
        <v>-0.45360876016785862</v>
      </c>
      <c r="AD111" s="25">
        <f t="shared" ref="AD111" si="369">(AC111-X$40)^2</f>
        <v>6.0467906677125534</v>
      </c>
      <c r="AF111" s="41">
        <f t="shared" si="49"/>
        <v>44057</v>
      </c>
      <c r="AG111">
        <v>6000</v>
      </c>
      <c r="AH111" s="21">
        <v>0.99559097166926624</v>
      </c>
      <c r="AI111" s="42">
        <v>0.79313404369727614</v>
      </c>
      <c r="AJ111" s="42">
        <v>1.9928963605722553E-4</v>
      </c>
      <c r="AK111" t="s">
        <v>72</v>
      </c>
      <c r="AL111" t="s">
        <v>78</v>
      </c>
    </row>
    <row r="112" spans="1:38" x14ac:dyDescent="0.4">
      <c r="A112" s="3">
        <v>44058</v>
      </c>
      <c r="B112" s="2">
        <v>151</v>
      </c>
      <c r="C112" s="22">
        <f t="shared" si="26"/>
        <v>4911</v>
      </c>
      <c r="D112" s="24">
        <f t="shared" si="7"/>
        <v>5030.0828104311267</v>
      </c>
      <c r="E112" s="24">
        <f t="shared" si="8"/>
        <v>5030.0828104311267</v>
      </c>
      <c r="F112" s="24">
        <f t="shared" si="9"/>
        <v>4892.8211662173871</v>
      </c>
      <c r="G112" s="22">
        <f t="shared" si="27"/>
        <v>61</v>
      </c>
      <c r="H112" s="23">
        <f t="shared" ref="H112" si="370">(G112-$H$40)^2</f>
        <v>462.25</v>
      </c>
      <c r="I112" s="22">
        <f t="shared" si="28"/>
        <v>61</v>
      </c>
      <c r="J112" s="24">
        <f t="shared" si="11"/>
        <v>5030.0828104311267</v>
      </c>
      <c r="K112" s="38">
        <f t="shared" si="29"/>
        <v>194.55417191410925</v>
      </c>
      <c r="L112" s="25">
        <f t="shared" ref="L112" si="371">LN(J$33/$C112-1)</f>
        <v>-0.76336254608667797</v>
      </c>
      <c r="M112" s="25">
        <f t="shared" ref="M112" si="372">(L112-J$40)^2</f>
        <v>6.8477017649177485</v>
      </c>
      <c r="N112" s="24">
        <f t="shared" ref="N112" si="373">(L112-J$40)*($G112-$H$40)</f>
        <v>-56.261444532052579</v>
      </c>
      <c r="O112" s="25">
        <f t="shared" ref="O112" si="374">LN(J$33/J112-1)</f>
        <v>-0.84074744194731466</v>
      </c>
      <c r="P112" s="25">
        <f t="shared" ref="P112" si="375">(O112-J$40)^2</f>
        <v>7.25869353828854</v>
      </c>
      <c r="Q112" s="24">
        <f t="shared" si="16"/>
        <v>5030.0828104311267</v>
      </c>
      <c r="R112" s="38">
        <f t="shared" si="30"/>
        <v>194.55417191410925</v>
      </c>
      <c r="S112" s="25">
        <f t="shared" ref="S112" si="376">LN(Q$33/$C112-1)</f>
        <v>-0.76336254608667797</v>
      </c>
      <c r="T112" s="25">
        <f t="shared" ref="T112" si="377">(S112-Q$40)^2</f>
        <v>6.8477017649177485</v>
      </c>
      <c r="U112" s="24">
        <f t="shared" ref="U112" si="378">(S112-Q$40)*($G112-$H$40)</f>
        <v>-56.261444532052579</v>
      </c>
      <c r="V112" s="25">
        <f t="shared" ref="V112" si="379">LN(Q$33/Q112-1)</f>
        <v>-0.84074744194731466</v>
      </c>
      <c r="W112" s="25">
        <f t="shared" ref="W112" si="380">(V112-Q$40)^2</f>
        <v>7.25869353828854</v>
      </c>
      <c r="X112" s="24">
        <f t="shared" si="21"/>
        <v>4892.8211662173871</v>
      </c>
      <c r="Y112" s="38">
        <f t="shared" si="31"/>
        <v>214.8698380749729</v>
      </c>
      <c r="Z112" s="25">
        <f t="shared" ref="Z112" si="381">LN(X$33/$C112-1)</f>
        <v>-0.5838846967761665</v>
      </c>
      <c r="AA112" s="25">
        <f t="shared" ref="AA112" si="382">(Z112-X$40)^2</f>
        <v>6.7044653536964542</v>
      </c>
      <c r="AB112" s="24">
        <f t="shared" ref="AB112" si="383">(Z112-X$40)*($G112-$H$40)</f>
        <v>-55.669912068784392</v>
      </c>
      <c r="AC112" s="25">
        <f t="shared" ref="AC112" si="384">LN(X$33/X112-1)</f>
        <v>-0.57356106744342483</v>
      </c>
      <c r="AD112" s="25">
        <f t="shared" ref="AD112" si="385">(AC112-X$40)^2</f>
        <v>6.6511100205832916</v>
      </c>
      <c r="AF112" s="41">
        <f t="shared" si="49"/>
        <v>44058</v>
      </c>
      <c r="AG112">
        <v>6000</v>
      </c>
      <c r="AH112" s="21">
        <v>0.99580416682275663</v>
      </c>
      <c r="AI112" s="42">
        <v>0.81487809697498703</v>
      </c>
      <c r="AJ112" s="42">
        <v>3.621903025012974E-3</v>
      </c>
    </row>
    <row r="113" spans="1:38" x14ac:dyDescent="0.4">
      <c r="A113" s="3">
        <v>44059</v>
      </c>
      <c r="B113" s="2">
        <v>147</v>
      </c>
      <c r="C113" s="22">
        <f t="shared" si="26"/>
        <v>5058</v>
      </c>
      <c r="D113" s="24">
        <f t="shared" si="7"/>
        <v>5215.199440905777</v>
      </c>
      <c r="E113" s="24">
        <f t="shared" si="8"/>
        <v>5215.199440905777</v>
      </c>
      <c r="F113" s="24">
        <f t="shared" si="9"/>
        <v>5100.6224920712621</v>
      </c>
      <c r="G113" s="22">
        <f t="shared" si="27"/>
        <v>62</v>
      </c>
      <c r="H113" s="23">
        <f t="shared" ref="H113" si="386">(G113-$H$40)^2</f>
        <v>506.25</v>
      </c>
      <c r="I113" s="22">
        <f t="shared" si="28"/>
        <v>62</v>
      </c>
      <c r="J113" s="24">
        <f t="shared" si="11"/>
        <v>5215.199440905777</v>
      </c>
      <c r="K113" s="38">
        <f t="shared" si="29"/>
        <v>185.11663047465026</v>
      </c>
      <c r="L113" s="25">
        <f t="shared" ref="L113" si="387">LN(J$33/$C113-1)</f>
        <v>-0.85923117622221623</v>
      </c>
      <c r="M113" s="25">
        <f t="shared" ref="M113" si="388">(L113-J$40)^2</f>
        <v>7.3586328025789713</v>
      </c>
      <c r="N113" s="24">
        <f t="shared" ref="N113" si="389">(L113-J$40)*($G113-$H$40)</f>
        <v>-61.035300083686032</v>
      </c>
      <c r="O113" s="25">
        <f t="shared" ref="O113" si="390">LN(J$33/J113-1)</f>
        <v>-0.96605889634008058</v>
      </c>
      <c r="P113" s="25">
        <f t="shared" ref="P113" si="391">(O113-J$40)^2</f>
        <v>7.9496238047778744</v>
      </c>
      <c r="Q113" s="24">
        <f t="shared" si="16"/>
        <v>5215.199440905777</v>
      </c>
      <c r="R113" s="38">
        <f t="shared" si="30"/>
        <v>185.11663047465026</v>
      </c>
      <c r="S113" s="25">
        <f t="shared" ref="S113" si="392">LN(Q$33/$C113-1)</f>
        <v>-0.85923117622221623</v>
      </c>
      <c r="T113" s="25">
        <f t="shared" ref="T113" si="393">(S113-Q$40)^2</f>
        <v>7.3586328025789713</v>
      </c>
      <c r="U113" s="24">
        <f t="shared" ref="U113" si="394">(S113-Q$40)*($G113-$H$40)</f>
        <v>-61.035300083686032</v>
      </c>
      <c r="V113" s="25">
        <f t="shared" ref="V113" si="395">LN(Q$33/Q113-1)</f>
        <v>-0.96605889634008058</v>
      </c>
      <c r="W113" s="25">
        <f t="shared" ref="W113" si="396">(V113-Q$40)^2</f>
        <v>7.9496238047778744</v>
      </c>
      <c r="X113" s="24">
        <f t="shared" si="21"/>
        <v>5100.6224920712621</v>
      </c>
      <c r="Y113" s="38">
        <f t="shared" si="31"/>
        <v>207.80132585387491</v>
      </c>
      <c r="Z113" s="25">
        <f t="shared" ref="Z113" si="397">LN(X$33/$C113-1)</f>
        <v>-0.66854136975774536</v>
      </c>
      <c r="AA113" s="25">
        <f t="shared" ref="AA113" si="398">(Z113-X$40)^2</f>
        <v>7.1500348539693546</v>
      </c>
      <c r="AB113" s="24">
        <f t="shared" ref="AB113" si="399">(Z113-X$40)*($G113-$H$40)</f>
        <v>-60.163985446627336</v>
      </c>
      <c r="AC113" s="25">
        <f t="shared" ref="AC113" si="400">LN(X$33/X113-1)</f>
        <v>-0.69351337471899133</v>
      </c>
      <c r="AD113" s="25">
        <f t="shared" ref="AD113" si="401">(AC113-X$40)^2</f>
        <v>7.2842064854954938</v>
      </c>
      <c r="AF113" s="41">
        <f t="shared" si="49"/>
        <v>44059</v>
      </c>
      <c r="AG113">
        <v>6000</v>
      </c>
      <c r="AH113" s="21">
        <v>0.99599902699827403</v>
      </c>
      <c r="AI113" s="42">
        <v>0.83513021227632012</v>
      </c>
      <c r="AJ113" s="42">
        <v>7.8697877236798674E-3</v>
      </c>
    </row>
    <row r="114" spans="1:38" x14ac:dyDescent="0.4">
      <c r="A114" s="3">
        <v>44060</v>
      </c>
      <c r="B114" s="2">
        <v>71</v>
      </c>
      <c r="C114" s="22">
        <f t="shared" si="26"/>
        <v>5129</v>
      </c>
      <c r="D114" s="24">
        <f t="shared" si="7"/>
        <v>5390.205694154336</v>
      </c>
      <c r="E114" s="24">
        <f t="shared" si="8"/>
        <v>5390.205694154336</v>
      </c>
      <c r="F114" s="24">
        <f t="shared" si="9"/>
        <v>5300.2835893473448</v>
      </c>
      <c r="G114" s="22">
        <f t="shared" si="27"/>
        <v>63</v>
      </c>
      <c r="H114" s="23">
        <f t="shared" ref="H114" si="402">(G114-$H$40)^2</f>
        <v>552.25</v>
      </c>
      <c r="I114" s="22">
        <f t="shared" si="28"/>
        <v>63</v>
      </c>
      <c r="J114" s="24">
        <f t="shared" si="11"/>
        <v>5390.205694154336</v>
      </c>
      <c r="K114" s="38">
        <f t="shared" si="29"/>
        <v>175.00625324855901</v>
      </c>
      <c r="L114" s="25">
        <f t="shared" ref="L114" si="403">LN(J$33/$C114-1)</f>
        <v>-0.90687912599368414</v>
      </c>
      <c r="M114" s="25">
        <f t="shared" ref="M114" si="404">(L114-J$40)^2</f>
        <v>7.6194104108229697</v>
      </c>
      <c r="N114" s="24">
        <f t="shared" ref="N114" si="405">(L114-J$40)*($G114-$H$40)</f>
        <v>-64.867706907034915</v>
      </c>
      <c r="O114" s="25">
        <f t="shared" ref="O114" si="406">LN(J$33/J114-1)</f>
        <v>-1.0913703507328478</v>
      </c>
      <c r="P114" s="25">
        <f t="shared" ref="P114" si="407">(O114-J$40)^2</f>
        <v>8.6719599924712778</v>
      </c>
      <c r="Q114" s="24">
        <f t="shared" si="16"/>
        <v>5390.205694154336</v>
      </c>
      <c r="R114" s="38">
        <f t="shared" si="30"/>
        <v>175.00625324855901</v>
      </c>
      <c r="S114" s="25">
        <f t="shared" ref="S114" si="408">LN(Q$33/$C114-1)</f>
        <v>-0.90687912599368414</v>
      </c>
      <c r="T114" s="25">
        <f t="shared" ref="T114" si="409">(S114-Q$40)^2</f>
        <v>7.6194104108229697</v>
      </c>
      <c r="U114" s="24">
        <f t="shared" ref="U114" si="410">(S114-Q$40)*($G114-$H$40)</f>
        <v>-64.867706907034915</v>
      </c>
      <c r="V114" s="25">
        <f t="shared" ref="V114" si="411">LN(Q$33/Q114-1)</f>
        <v>-1.0913703507328478</v>
      </c>
      <c r="W114" s="25">
        <f t="shared" ref="W114" si="412">(V114-Q$40)^2</f>
        <v>8.6719599924712778</v>
      </c>
      <c r="X114" s="24">
        <f t="shared" si="21"/>
        <v>5300.2835893473448</v>
      </c>
      <c r="Y114" s="38">
        <f t="shared" si="31"/>
        <v>199.66109727608273</v>
      </c>
      <c r="Z114" s="25">
        <f t="shared" ref="Z114" si="413">LN(X$33/$C114-1)</f>
        <v>-0.71025506020134876</v>
      </c>
      <c r="AA114" s="25">
        <f t="shared" ref="AA114" si="414">(Z114-X$40)^2</f>
        <v>7.3748559405863627</v>
      </c>
      <c r="AB114" s="24">
        <f t="shared" ref="AB114" si="415">(Z114-X$40)*($G114-$H$40)</f>
        <v>-63.818212080791007</v>
      </c>
      <c r="AC114" s="25">
        <f t="shared" ref="AC114" si="416">LN(X$33/X114-1)</f>
        <v>-0.81346568199455671</v>
      </c>
      <c r="AD114" s="25">
        <f t="shared" ref="AD114" si="417">(AC114-X$40)^2</f>
        <v>7.9460800624491545</v>
      </c>
      <c r="AF114" s="41">
        <f t="shared" si="49"/>
        <v>44060</v>
      </c>
      <c r="AG114">
        <v>6000</v>
      </c>
      <c r="AH114" s="21">
        <v>0.99618654691217379</v>
      </c>
      <c r="AI114" s="42">
        <v>0.85319532638045625</v>
      </c>
      <c r="AJ114" s="42">
        <v>1.6380069528771249E-3</v>
      </c>
    </row>
    <row r="115" spans="1:38" x14ac:dyDescent="0.4">
      <c r="A115" s="3">
        <v>44061</v>
      </c>
      <c r="B115" s="2">
        <v>185</v>
      </c>
      <c r="C115" s="22">
        <f t="shared" si="26"/>
        <v>5314</v>
      </c>
      <c r="D115" s="24">
        <f t="shared" si="7"/>
        <v>5554.6493879976861</v>
      </c>
      <c r="E115" s="24">
        <f t="shared" si="8"/>
        <v>5554.6493879976861</v>
      </c>
      <c r="F115" s="24">
        <f t="shared" si="9"/>
        <v>5490.9267806452199</v>
      </c>
      <c r="G115" s="22">
        <f t="shared" si="27"/>
        <v>64</v>
      </c>
      <c r="H115" s="23">
        <f t="shared" ref="H115" si="418">(G115-$H$40)^2</f>
        <v>600.25</v>
      </c>
      <c r="I115" s="22">
        <f t="shared" si="28"/>
        <v>64</v>
      </c>
      <c r="J115" s="24">
        <f t="shared" si="11"/>
        <v>5554.6493879976861</v>
      </c>
      <c r="K115" s="38">
        <f t="shared" si="29"/>
        <v>164.44369384335005</v>
      </c>
      <c r="L115" s="25">
        <f t="shared" ref="L115" si="419">LN(J$33/$C115-1)</f>
        <v>-1.0358866631263559</v>
      </c>
      <c r="M115" s="25">
        <f t="shared" ref="M115" si="420">(L115-J$40)^2</f>
        <v>8.3482595773766501</v>
      </c>
      <c r="N115" s="24">
        <f t="shared" ref="N115" si="421">(L115-J$40)*($G115-$H$40)</f>
        <v>-70.788719520276203</v>
      </c>
      <c r="O115" s="25">
        <f t="shared" ref="O115" si="422">LN(J$33/J115-1)</f>
        <v>-1.2166818051256139</v>
      </c>
      <c r="P115" s="25">
        <f t="shared" ref="P115" si="423">(O115-J$40)^2</f>
        <v>9.4257021013687332</v>
      </c>
      <c r="Q115" s="24">
        <f t="shared" si="16"/>
        <v>5554.6493879976861</v>
      </c>
      <c r="R115" s="38">
        <f t="shared" si="30"/>
        <v>164.44369384335005</v>
      </c>
      <c r="S115" s="25">
        <f t="shared" ref="S115" si="424">LN(Q$33/$C115-1)</f>
        <v>-1.0358866631263559</v>
      </c>
      <c r="T115" s="25">
        <f t="shared" ref="T115" si="425">(S115-Q$40)^2</f>
        <v>8.3482595773766501</v>
      </c>
      <c r="U115" s="24">
        <f t="shared" ref="U115" si="426">(S115-Q$40)*($G115-$H$40)</f>
        <v>-70.788719520276203</v>
      </c>
      <c r="V115" s="25">
        <f t="shared" ref="V115" si="427">LN(Q$33/Q115-1)</f>
        <v>-1.2166818051256139</v>
      </c>
      <c r="W115" s="25">
        <f t="shared" ref="W115" si="428">(V115-Q$40)^2</f>
        <v>9.4257021013687332</v>
      </c>
      <c r="X115" s="24">
        <f t="shared" si="21"/>
        <v>5490.9267806452199</v>
      </c>
      <c r="Y115" s="38">
        <f t="shared" si="31"/>
        <v>190.64319129787509</v>
      </c>
      <c r="Z115" s="25">
        <f t="shared" ref="Z115" si="429">LN(X$33/$C115-1)</f>
        <v>-0.82190478237164122</v>
      </c>
      <c r="AA115" s="25">
        <f t="shared" ref="AA115" si="430">(Z115-X$40)^2</f>
        <v>7.9937288902577137</v>
      </c>
      <c r="AB115" s="24">
        <f t="shared" ref="AB115" si="431">(Z115-X$40)*($G115-$H$40)</f>
        <v>-69.269298873145758</v>
      </c>
      <c r="AC115" s="25">
        <f t="shared" ref="AC115" si="432">LN(X$33/X115-1)</f>
        <v>-0.93341798927012321</v>
      </c>
      <c r="AD115" s="25">
        <f t="shared" ref="AD115" si="433">(AC115-X$40)^2</f>
        <v>8.6367307514442846</v>
      </c>
      <c r="AF115" s="41">
        <f t="shared" si="49"/>
        <v>44061</v>
      </c>
      <c r="AG115">
        <v>6000</v>
      </c>
      <c r="AH115" s="21">
        <v>0.99632162707011052</v>
      </c>
      <c r="AI115" s="42">
        <v>0.87053473958015581</v>
      </c>
      <c r="AJ115" s="42">
        <v>1.513192708651089E-2</v>
      </c>
    </row>
    <row r="116" spans="1:38" x14ac:dyDescent="0.4">
      <c r="A116" s="3">
        <v>44062</v>
      </c>
      <c r="B116" s="2">
        <v>187</v>
      </c>
      <c r="C116" s="22">
        <f t="shared" si="26"/>
        <v>5501</v>
      </c>
      <c r="D116" s="24">
        <f t="shared" si="7"/>
        <v>5708.286296187217</v>
      </c>
      <c r="E116" s="24">
        <f t="shared" si="8"/>
        <v>5708.286296187217</v>
      </c>
      <c r="F116" s="24">
        <f t="shared" si="9"/>
        <v>5671.8749589211875</v>
      </c>
      <c r="G116" s="22">
        <f t="shared" si="27"/>
        <v>65</v>
      </c>
      <c r="H116" s="23">
        <f t="shared" ref="H116" si="434">(G116-$H$40)^2</f>
        <v>650.25</v>
      </c>
      <c r="I116" s="22">
        <f t="shared" si="28"/>
        <v>65</v>
      </c>
      <c r="J116" s="24">
        <f t="shared" si="11"/>
        <v>5708.286296187217</v>
      </c>
      <c r="K116" s="38">
        <f t="shared" si="29"/>
        <v>153.63690818953091</v>
      </c>
      <c r="L116" s="25">
        <f t="shared" ref="L116" si="435">LN(J$33/$C116-1)</f>
        <v>-1.1748900512035263</v>
      </c>
      <c r="M116" s="25">
        <f t="shared" ref="M116" si="436">(L116-J$40)^2</f>
        <v>9.1708363642501478</v>
      </c>
      <c r="N116" s="24">
        <f t="shared" ref="N116" si="437">(L116-J$40)*($G116-$H$40)</f>
        <v>-77.222641406867581</v>
      </c>
      <c r="O116" s="25">
        <f t="shared" ref="O116" si="438">LN(J$33/J116-1)</f>
        <v>-1.3419932595183806</v>
      </c>
      <c r="P116" s="25">
        <f t="shared" ref="P116" si="439">(O116-J$40)^2</f>
        <v>10.210850131470252</v>
      </c>
      <c r="Q116" s="24">
        <f t="shared" si="16"/>
        <v>5708.286296187217</v>
      </c>
      <c r="R116" s="38">
        <f t="shared" si="30"/>
        <v>153.63690818953091</v>
      </c>
      <c r="S116" s="25">
        <f t="shared" ref="S116" si="440">LN(Q$33/$C116-1)</f>
        <v>-1.1748900512035263</v>
      </c>
      <c r="T116" s="25">
        <f t="shared" ref="T116" si="441">(S116-Q$40)^2</f>
        <v>9.1708363642501478</v>
      </c>
      <c r="U116" s="24">
        <f t="shared" ref="U116" si="442">(S116-Q$40)*($G116-$H$40)</f>
        <v>-77.222641406867581</v>
      </c>
      <c r="V116" s="25">
        <f t="shared" ref="V116" si="443">LN(Q$33/Q116-1)</f>
        <v>-1.3419932595183806</v>
      </c>
      <c r="W116" s="25">
        <f t="shared" ref="W116" si="444">(V116-Q$40)^2</f>
        <v>10.210850131470252</v>
      </c>
      <c r="X116" s="24">
        <f t="shared" si="21"/>
        <v>5671.8749589211875</v>
      </c>
      <c r="Y116" s="38">
        <f t="shared" si="31"/>
        <v>180.94817827596762</v>
      </c>
      <c r="Z116" s="25">
        <f t="shared" ref="Z116" si="445">LN(X$33/$C116-1)</f>
        <v>-0.93992727623294747</v>
      </c>
      <c r="AA116" s="25">
        <f t="shared" ref="AA116" si="446">(Z116-X$40)^2</f>
        <v>8.675032517766617</v>
      </c>
      <c r="AB116" s="24">
        <f t="shared" ref="AB116" si="447">(Z116-X$40)*($G116-$H$40)</f>
        <v>-75.106190787961964</v>
      </c>
      <c r="AC116" s="25">
        <f t="shared" ref="AC116" si="448">LN(X$33/X116-1)</f>
        <v>-1.053370296545689</v>
      </c>
      <c r="AD116" s="25">
        <f t="shared" ref="AD116" si="449">(AC116-X$40)^2</f>
        <v>9.3561585524808741</v>
      </c>
      <c r="AF116" s="41">
        <f t="shared" si="49"/>
        <v>44062</v>
      </c>
      <c r="AG116">
        <v>6400</v>
      </c>
      <c r="AH116" s="21">
        <v>0.99596478616966566</v>
      </c>
      <c r="AI116" s="42">
        <v>0.86075023922348892</v>
      </c>
      <c r="AJ116" s="42">
        <v>-1.2189892234889044E-3</v>
      </c>
      <c r="AK116" t="s">
        <v>73</v>
      </c>
      <c r="AL116" t="s">
        <v>77</v>
      </c>
    </row>
    <row r="117" spans="1:38" x14ac:dyDescent="0.4">
      <c r="A117" s="3">
        <v>44063</v>
      </c>
      <c r="B117" s="2">
        <v>132</v>
      </c>
      <c r="C117" s="22">
        <f t="shared" si="26"/>
        <v>5633</v>
      </c>
      <c r="D117" s="24">
        <f t="shared" ref="D117:D180" si="450">J117</f>
        <v>5851.0610648012753</v>
      </c>
      <c r="E117" s="24">
        <f t="shared" ref="E117:E180" si="451">Q117</f>
        <v>5851.0610648012753</v>
      </c>
      <c r="F117" s="24">
        <f t="shared" ref="F117:F180" si="452">X117</f>
        <v>5842.6497609698417</v>
      </c>
      <c r="G117" s="22">
        <f t="shared" si="27"/>
        <v>66</v>
      </c>
      <c r="H117" s="23">
        <f t="shared" ref="H117" si="453">(G117-$H$40)^2</f>
        <v>702.25</v>
      </c>
      <c r="I117" s="22">
        <f t="shared" si="28"/>
        <v>66</v>
      </c>
      <c r="J117" s="24">
        <f t="shared" ref="J117:J180" si="454">J$33/(1+EXP(J$34+J$35*$I117))</f>
        <v>5851.0610648012753</v>
      </c>
      <c r="K117" s="38">
        <f t="shared" si="29"/>
        <v>142.7747686140583</v>
      </c>
      <c r="L117" s="25">
        <f t="shared" ref="L117" si="455">LN(J$33/$C117-1)</f>
        <v>-1.2794791965386927</v>
      </c>
      <c r="M117" s="25">
        <f t="shared" ref="M117" si="456">(L117-J$40)^2</f>
        <v>9.8152380037892115</v>
      </c>
      <c r="N117" s="24">
        <f t="shared" ref="N117" si="457">(L117-J$40)*($G117-$H$40)</f>
        <v>-83.022592636950179</v>
      </c>
      <c r="O117" s="25">
        <f t="shared" ref="O117" si="458">LN(J$33/J117-1)</f>
        <v>-1.4673047139111459</v>
      </c>
      <c r="P117" s="25">
        <f t="shared" ref="P117" si="459">(O117-J$40)^2</f>
        <v>11.027404082775826</v>
      </c>
      <c r="Q117" s="24">
        <f t="shared" ref="Q117:Q180" si="460">Q$33/(1+EXP(Q$34+Q$35*$I117))</f>
        <v>5851.0610648012753</v>
      </c>
      <c r="R117" s="38">
        <f t="shared" si="30"/>
        <v>142.7747686140583</v>
      </c>
      <c r="S117" s="25">
        <f t="shared" ref="S117" si="461">LN(Q$33/$C117-1)</f>
        <v>-1.2794791965386927</v>
      </c>
      <c r="T117" s="25">
        <f t="shared" ref="T117" si="462">(S117-Q$40)^2</f>
        <v>9.8152380037892115</v>
      </c>
      <c r="U117" s="24">
        <f t="shared" ref="U117" si="463">(S117-Q$40)*($G117-$H$40)</f>
        <v>-83.022592636950179</v>
      </c>
      <c r="V117" s="25">
        <f t="shared" ref="V117" si="464">LN(Q$33/Q117-1)</f>
        <v>-1.4673047139111459</v>
      </c>
      <c r="W117" s="25">
        <f t="shared" ref="W117" si="465">(V117-Q$40)^2</f>
        <v>11.027404082775826</v>
      </c>
      <c r="X117" s="24">
        <f t="shared" ref="X117:X180" si="466">X$33/(1+EXP(X$34+X$35*$I117))</f>
        <v>5842.6497609698417</v>
      </c>
      <c r="Y117" s="38">
        <f t="shared" si="31"/>
        <v>170.77480204865424</v>
      </c>
      <c r="Z117" s="25">
        <f t="shared" ref="Z117" si="467">LN(X$33/$C117-1)</f>
        <v>-1.0270309009405021</v>
      </c>
      <c r="AA117" s="25">
        <f t="shared" ref="AA117" si="468">(Z117-X$40)^2</f>
        <v>9.1957192812123303</v>
      </c>
      <c r="AB117" s="24">
        <f t="shared" ref="AB117" si="469">(Z117-X$40)*($G117-$H$40)</f>
        <v>-80.359777657926358</v>
      </c>
      <c r="AC117" s="25">
        <f t="shared" ref="AC117" si="470">LN(X$33/X117-1)</f>
        <v>-1.173322603821255</v>
      </c>
      <c r="AD117" s="25">
        <f t="shared" ref="AD117" si="471">(AC117-X$40)^2</f>
        <v>10.104363465558929</v>
      </c>
      <c r="AF117" s="41">
        <f t="shared" si="49"/>
        <v>44063</v>
      </c>
      <c r="AG117">
        <v>6400</v>
      </c>
      <c r="AH117" s="21">
        <v>0.99614449630692281</v>
      </c>
      <c r="AI117" s="42">
        <v>0.87624014168211406</v>
      </c>
      <c r="AJ117" s="42">
        <v>3.9161083178859716E-3</v>
      </c>
    </row>
    <row r="118" spans="1:38" x14ac:dyDescent="0.4">
      <c r="A118" s="3">
        <v>44064</v>
      </c>
      <c r="B118" s="2">
        <v>166</v>
      </c>
      <c r="C118" s="22">
        <f t="shared" si="26"/>
        <v>5799</v>
      </c>
      <c r="D118" s="24">
        <f t="shared" si="450"/>
        <v>5983.0838014462643</v>
      </c>
      <c r="E118" s="24">
        <f t="shared" si="451"/>
        <v>5983.0838014462643</v>
      </c>
      <c r="F118" s="24">
        <f t="shared" si="452"/>
        <v>6002.9625430764972</v>
      </c>
      <c r="G118" s="22">
        <f t="shared" si="27"/>
        <v>67</v>
      </c>
      <c r="H118" s="23">
        <f t="shared" ref="H118" si="472">(G118-$H$40)^2</f>
        <v>756.25</v>
      </c>
      <c r="I118" s="22">
        <f t="shared" ref="I118:I181" si="473">I117+1</f>
        <v>67</v>
      </c>
      <c r="J118" s="24">
        <f t="shared" si="454"/>
        <v>5983.0838014462643</v>
      </c>
      <c r="K118" s="38">
        <f t="shared" ref="K118:K181" si="474">J118-J117</f>
        <v>132.02273664498898</v>
      </c>
      <c r="L118" s="25">
        <f t="shared" ref="L118" si="475">LN(J$33/$C118-1)</f>
        <v>-1.4204992215394339</v>
      </c>
      <c r="M118" s="25">
        <f t="shared" ref="M118" si="476">(L118-J$40)^2</f>
        <v>10.718735827790539</v>
      </c>
      <c r="N118" s="24">
        <f t="shared" ref="N118" si="477">(L118-J$40)*($G118-$H$40)</f>
        <v>-90.033571348506413</v>
      </c>
      <c r="O118" s="25">
        <f t="shared" ref="O118" si="478">LN(J$33/J118-1)</f>
        <v>-1.5926161683039131</v>
      </c>
      <c r="P118" s="25">
        <f t="shared" ref="P118" si="479">(O118-J$40)^2</f>
        <v>11.87536395528547</v>
      </c>
      <c r="Q118" s="24">
        <f t="shared" si="460"/>
        <v>5983.0838014462643</v>
      </c>
      <c r="R118" s="38">
        <f t="shared" ref="R118:R181" si="480">Q118-Q117</f>
        <v>132.02273664498898</v>
      </c>
      <c r="S118" s="25">
        <f t="shared" ref="S118" si="481">LN(Q$33/$C118-1)</f>
        <v>-1.4204992215394339</v>
      </c>
      <c r="T118" s="25">
        <f t="shared" ref="T118" si="482">(S118-Q$40)^2</f>
        <v>10.718735827790539</v>
      </c>
      <c r="U118" s="24">
        <f t="shared" ref="U118" si="483">(S118-Q$40)*($G118-$H$40)</f>
        <v>-90.033571348506413</v>
      </c>
      <c r="V118" s="25">
        <f t="shared" ref="V118" si="484">LN(Q$33/Q118-1)</f>
        <v>-1.5926161683039131</v>
      </c>
      <c r="W118" s="25">
        <f t="shared" ref="W118" si="485">(V118-Q$40)^2</f>
        <v>11.87536395528547</v>
      </c>
      <c r="X118" s="24">
        <f t="shared" si="466"/>
        <v>6002.9625430764972</v>
      </c>
      <c r="Y118" s="38">
        <f t="shared" ref="Y118:Y181" si="486">X118-X117</f>
        <v>160.3127821066555</v>
      </c>
      <c r="Z118" s="25">
        <f t="shared" ref="Z118" si="487">LN(X$33/$C118-1)</f>
        <v>-1.1419594553029428</v>
      </c>
      <c r="AA118" s="25">
        <f t="shared" ref="AA118" si="488">(Z118-X$40)^2</f>
        <v>9.905956765149428</v>
      </c>
      <c r="AB118" s="24">
        <f t="shared" ref="AB118" si="489">(Z118-X$40)*($G118-$H$40)</f>
        <v>-86.552757342815227</v>
      </c>
      <c r="AC118" s="25">
        <f t="shared" ref="AC118" si="490">LN(X$33/X118-1)</f>
        <v>-1.2932749110968218</v>
      </c>
      <c r="AD118" s="25">
        <f t="shared" ref="AD118" si="491">(AC118-X$40)^2</f>
        <v>10.881345490678452</v>
      </c>
      <c r="AF118" s="41">
        <f t="shared" si="49"/>
        <v>44064</v>
      </c>
      <c r="AG118">
        <v>6700</v>
      </c>
      <c r="AH118" s="21">
        <v>0.99551089158848705</v>
      </c>
      <c r="AI118" s="42">
        <v>0.87298521060963186</v>
      </c>
      <c r="AJ118" s="42">
        <v>-7.4628225499303097E-3</v>
      </c>
      <c r="AK118" t="s">
        <v>75</v>
      </c>
      <c r="AL118" t="s">
        <v>77</v>
      </c>
    </row>
    <row r="119" spans="1:38" x14ac:dyDescent="0.4">
      <c r="A119" s="3">
        <v>44065</v>
      </c>
      <c r="B119" s="2">
        <v>134</v>
      </c>
      <c r="C119" s="22">
        <f t="shared" si="26"/>
        <v>5933</v>
      </c>
      <c r="D119" s="24">
        <f t="shared" si="450"/>
        <v>6104.6043007546723</v>
      </c>
      <c r="E119" s="24">
        <f t="shared" si="451"/>
        <v>6104.6043007546723</v>
      </c>
      <c r="F119" s="24">
        <f t="shared" si="452"/>
        <v>6152.699632307208</v>
      </c>
      <c r="G119" s="22">
        <f t="shared" si="27"/>
        <v>68</v>
      </c>
      <c r="H119" s="23">
        <f t="shared" ref="H119" si="492">(G119-$H$40)^2</f>
        <v>812.25</v>
      </c>
      <c r="I119" s="22">
        <f t="shared" si="473"/>
        <v>68</v>
      </c>
      <c r="J119" s="24">
        <f t="shared" si="454"/>
        <v>6104.6043007546723</v>
      </c>
      <c r="K119" s="38">
        <f t="shared" si="474"/>
        <v>121.52049930840803</v>
      </c>
      <c r="L119" s="25">
        <f t="shared" ref="L119" si="493">LN(J$33/$C119-1)</f>
        <v>-1.5438780859375045</v>
      </c>
      <c r="M119" s="25">
        <f t="shared" ref="M119" si="494">(L119-J$40)^2</f>
        <v>11.541830156747524</v>
      </c>
      <c r="N119" s="24">
        <f t="shared" ref="N119" si="495">(L119-J$40)*($G119-$H$40)</f>
        <v>-96.82381703288803</v>
      </c>
      <c r="O119" s="25">
        <f t="shared" ref="O119" si="496">LN(J$33/J119-1)</f>
        <v>-1.71792762269668</v>
      </c>
      <c r="P119" s="25">
        <f t="shared" ref="P119" si="497">(O119-J$40)^2</f>
        <v>12.754729748999175</v>
      </c>
      <c r="Q119" s="24">
        <f t="shared" si="460"/>
        <v>6104.6043007546723</v>
      </c>
      <c r="R119" s="38">
        <f t="shared" si="480"/>
        <v>121.52049930840803</v>
      </c>
      <c r="S119" s="25">
        <f t="shared" ref="S119" si="498">LN(Q$33/$C119-1)</f>
        <v>-1.5438780859375045</v>
      </c>
      <c r="T119" s="25">
        <f t="shared" ref="T119" si="499">(S119-Q$40)^2</f>
        <v>11.541830156747524</v>
      </c>
      <c r="U119" s="24">
        <f t="shared" ref="U119" si="500">(S119-Q$40)*($G119-$H$40)</f>
        <v>-96.82381703288803</v>
      </c>
      <c r="V119" s="25">
        <f t="shared" ref="V119" si="501">LN(Q$33/Q119-1)</f>
        <v>-1.71792762269668</v>
      </c>
      <c r="W119" s="25">
        <f t="shared" ref="W119" si="502">(V119-Q$40)^2</f>
        <v>12.754729748999175</v>
      </c>
      <c r="X119" s="24">
        <f t="shared" si="466"/>
        <v>6152.699632307208</v>
      </c>
      <c r="Y119" s="38">
        <f t="shared" si="486"/>
        <v>149.73708923071081</v>
      </c>
      <c r="Z119" s="25">
        <f t="shared" ref="Z119" si="503">LN(X$33/$C119-1)</f>
        <v>-1.2399514053611673</v>
      </c>
      <c r="AA119" s="25">
        <f t="shared" ref="AA119" si="504">(Z119-X$40)^2</f>
        <v>10.532393621966643</v>
      </c>
      <c r="AB119" s="24">
        <f t="shared" ref="AB119" si="505">(Z119-X$40)*($G119-$H$40)</f>
        <v>-92.492900913758817</v>
      </c>
      <c r="AC119" s="25">
        <f t="shared" ref="AC119" si="506">LN(X$33/X119-1)</f>
        <v>-1.4132272183723875</v>
      </c>
      <c r="AD119" s="25">
        <f t="shared" ref="AD119" si="507">(AC119-X$40)^2</f>
        <v>11.687104627839433</v>
      </c>
      <c r="AF119" s="41">
        <f t="shared" si="49"/>
        <v>44065</v>
      </c>
      <c r="AG119">
        <v>6700</v>
      </c>
      <c r="AH119" s="21">
        <v>0.99570381315157741</v>
      </c>
      <c r="AI119" s="42">
        <v>0.88674662245519953</v>
      </c>
      <c r="AJ119" s="42">
        <v>-1.2242343954980541E-3</v>
      </c>
    </row>
    <row r="120" spans="1:38" x14ac:dyDescent="0.4">
      <c r="A120" s="3">
        <v>44066</v>
      </c>
      <c r="B120" s="2">
        <v>121</v>
      </c>
      <c r="C120" s="22">
        <f t="shared" si="26"/>
        <v>6054</v>
      </c>
      <c r="D120" s="24">
        <f t="shared" si="450"/>
        <v>6215.9856278123343</v>
      </c>
      <c r="E120" s="24">
        <f t="shared" si="451"/>
        <v>6215.9856278123343</v>
      </c>
      <c r="F120" s="24">
        <f t="shared" si="452"/>
        <v>6291.9034603467617</v>
      </c>
      <c r="G120" s="22">
        <f t="shared" si="27"/>
        <v>69</v>
      </c>
      <c r="H120" s="23">
        <f t="shared" ref="H120" si="508">(G120-$H$40)^2</f>
        <v>870.25</v>
      </c>
      <c r="I120" s="22">
        <f t="shared" si="473"/>
        <v>69</v>
      </c>
      <c r="J120" s="24">
        <f t="shared" si="454"/>
        <v>6215.9856278123343</v>
      </c>
      <c r="K120" s="38">
        <f t="shared" si="474"/>
        <v>111.38132705766202</v>
      </c>
      <c r="L120" s="25">
        <f t="shared" ref="L120" si="509">LN(J$33/$C120-1)</f>
        <v>-1.6644415923069786</v>
      </c>
      <c r="M120" s="25">
        <f t="shared" ref="M120" si="510">(L120-J$40)^2</f>
        <v>12.37555300574976</v>
      </c>
      <c r="N120" s="24">
        <f t="shared" ref="N120" si="511">(L120-J$40)*($G120-$H$40)</f>
        <v>-103.77776738422217</v>
      </c>
      <c r="O120" s="25">
        <f t="shared" ref="O120" si="512">LN(J$33/J120-1)</f>
        <v>-1.8432390770894449</v>
      </c>
      <c r="P120" s="25">
        <f t="shared" ref="P120" si="513">(O120-J$40)^2</f>
        <v>13.665501463916927</v>
      </c>
      <c r="Q120" s="24">
        <f t="shared" si="460"/>
        <v>6215.9856278123343</v>
      </c>
      <c r="R120" s="38">
        <f t="shared" si="480"/>
        <v>111.38132705766202</v>
      </c>
      <c r="S120" s="25">
        <f t="shared" ref="S120" si="514">LN(Q$33/$C120-1)</f>
        <v>-1.6644415923069786</v>
      </c>
      <c r="T120" s="25">
        <f t="shared" ref="T120" si="515">(S120-Q$40)^2</f>
        <v>12.37555300574976</v>
      </c>
      <c r="U120" s="24">
        <f t="shared" ref="U120" si="516">(S120-Q$40)*($G120-$H$40)</f>
        <v>-103.77776738422217</v>
      </c>
      <c r="V120" s="25">
        <f t="shared" ref="V120" si="517">LN(Q$33/Q120-1)</f>
        <v>-1.8432390770894449</v>
      </c>
      <c r="W120" s="25">
        <f t="shared" ref="W120" si="518">(V120-Q$40)^2</f>
        <v>13.665501463916927</v>
      </c>
      <c r="X120" s="24">
        <f t="shared" si="466"/>
        <v>6291.9034603467617</v>
      </c>
      <c r="Y120" s="38">
        <f t="shared" si="486"/>
        <v>139.20382803955363</v>
      </c>
      <c r="Z120" s="25">
        <f t="shared" ref="Z120" si="519">LN(X$33/$C120-1)</f>
        <v>-1.3332187115719099</v>
      </c>
      <c r="AA120" s="25">
        <f t="shared" ref="AA120" si="520">(Z120-X$40)^2</f>
        <v>11.146465304433638</v>
      </c>
      <c r="AB120" s="24">
        <f t="shared" ref="AB120" si="521">(Z120-X$40)*($G120-$H$40)</f>
        <v>-98.489651391318134</v>
      </c>
      <c r="AC120" s="25">
        <f t="shared" ref="AC120" si="522">LN(X$33/X120-1)</f>
        <v>-1.5331795256479543</v>
      </c>
      <c r="AD120" s="25">
        <f t="shared" ref="AD120" si="523">(AC120-X$40)^2</f>
        <v>12.521640877041882</v>
      </c>
      <c r="AF120" s="41">
        <f t="shared" si="49"/>
        <v>44066</v>
      </c>
      <c r="AG120">
        <v>6700</v>
      </c>
      <c r="AH120" s="21">
        <v>0.99588624060993014</v>
      </c>
      <c r="AI120" s="42">
        <v>0.89950489767530273</v>
      </c>
      <c r="AJ120" s="42">
        <v>4.0771918769360802E-3</v>
      </c>
    </row>
    <row r="121" spans="1:38" x14ac:dyDescent="0.4">
      <c r="A121" s="3">
        <v>44067</v>
      </c>
      <c r="B121" s="2">
        <v>60</v>
      </c>
      <c r="C121" s="22">
        <f t="shared" si="26"/>
        <v>6114</v>
      </c>
      <c r="D121" s="24">
        <f t="shared" si="450"/>
        <v>6317.6784534175231</v>
      </c>
      <c r="E121" s="24">
        <f t="shared" si="451"/>
        <v>6317.6784534175231</v>
      </c>
      <c r="F121" s="24">
        <f t="shared" si="452"/>
        <v>6420.751162677685</v>
      </c>
      <c r="G121" s="22">
        <f t="shared" si="27"/>
        <v>70</v>
      </c>
      <c r="H121" s="23">
        <f t="shared" ref="H121" si="524">(G121-$H$40)^2</f>
        <v>930.25</v>
      </c>
      <c r="I121" s="22">
        <f t="shared" si="473"/>
        <v>70</v>
      </c>
      <c r="J121" s="24">
        <f t="shared" si="454"/>
        <v>6317.6784534175231</v>
      </c>
      <c r="K121" s="38">
        <f t="shared" si="474"/>
        <v>101.69282560518877</v>
      </c>
      <c r="L121" s="25">
        <f t="shared" ref="L121" si="525">LN(J$33/$C121-1)</f>
        <v>-1.7280800019568994</v>
      </c>
      <c r="M121" s="25">
        <f t="shared" ref="M121" si="526">(L121-J$40)^2</f>
        <v>12.827348756210586</v>
      </c>
      <c r="N121" s="24">
        <f t="shared" ref="N121" si="527">(L121-J$40)*($G121-$H$40)</f>
        <v>-109.2366292983489</v>
      </c>
      <c r="O121" s="25">
        <f t="shared" ref="O121" si="528">LN(J$33/J121-1)</f>
        <v>-1.9685505314822116</v>
      </c>
      <c r="P121" s="25">
        <f t="shared" ref="P121" si="529">(O121-J$40)^2</f>
        <v>14.60767910003875</v>
      </c>
      <c r="Q121" s="24">
        <f t="shared" si="460"/>
        <v>6317.6784534175231</v>
      </c>
      <c r="R121" s="38">
        <f t="shared" si="480"/>
        <v>101.69282560518877</v>
      </c>
      <c r="S121" s="25">
        <f t="shared" ref="S121" si="530">LN(Q$33/$C121-1)</f>
        <v>-1.7280800019568994</v>
      </c>
      <c r="T121" s="25">
        <f t="shared" ref="T121" si="531">(S121-Q$40)^2</f>
        <v>12.827348756210586</v>
      </c>
      <c r="U121" s="24">
        <f t="shared" ref="U121" si="532">(S121-Q$40)*($G121-$H$40)</f>
        <v>-109.2366292983489</v>
      </c>
      <c r="V121" s="25">
        <f t="shared" ref="V121" si="533">LN(Q$33/Q121-1)</f>
        <v>-1.9685505314822116</v>
      </c>
      <c r="W121" s="25">
        <f t="shared" ref="W121" si="534">(V121-Q$40)^2</f>
        <v>14.60767910003875</v>
      </c>
      <c r="X121" s="24">
        <f t="shared" si="466"/>
        <v>6420.751162677685</v>
      </c>
      <c r="Y121" s="38">
        <f t="shared" si="486"/>
        <v>128.84770233092331</v>
      </c>
      <c r="Z121" s="25">
        <f t="shared" ref="Z121" si="535">LN(X$33/$C121-1)</f>
        <v>-1.3813995887431627</v>
      </c>
      <c r="AA121" s="25">
        <f t="shared" ref="AA121" si="536">(Z121-X$40)^2</f>
        <v>11.470503162126398</v>
      </c>
      <c r="AB121" s="24">
        <f t="shared" ref="AB121" si="537">(Z121-X$40)*($G121-$H$40)</f>
        <v>-103.29780039559449</v>
      </c>
      <c r="AC121" s="25">
        <f t="shared" ref="AC121" si="538">LN(X$33/X121-1)</f>
        <v>-1.6531318329235201</v>
      </c>
      <c r="AD121" s="25">
        <f t="shared" ref="AD121" si="539">(AC121-X$40)^2</f>
        <v>13.384954238285792</v>
      </c>
      <c r="AF121" s="41">
        <f t="shared" si="49"/>
        <v>44067</v>
      </c>
      <c r="AG121">
        <v>6700</v>
      </c>
      <c r="AH121" s="21">
        <v>0.99606004160082762</v>
      </c>
      <c r="AI121" s="42">
        <v>0.910851603070581</v>
      </c>
      <c r="AJ121" s="52">
        <v>1.6857103622547965E-3</v>
      </c>
    </row>
    <row r="122" spans="1:38" x14ac:dyDescent="0.4">
      <c r="A122" s="3">
        <v>44068</v>
      </c>
      <c r="B122" s="2">
        <v>119</v>
      </c>
      <c r="C122" s="22">
        <f t="shared" si="26"/>
        <v>6233</v>
      </c>
      <c r="D122" s="24">
        <f t="shared" si="450"/>
        <v>6410.1971761278701</v>
      </c>
      <c r="E122" s="24">
        <f t="shared" si="451"/>
        <v>6410.1971761278701</v>
      </c>
      <c r="F122" s="24">
        <f t="shared" si="452"/>
        <v>6539.5320806995887</v>
      </c>
      <c r="G122" s="22">
        <f t="shared" si="27"/>
        <v>71</v>
      </c>
      <c r="H122" s="23">
        <f t="shared" ref="H122" si="540">(G122-$H$40)^2</f>
        <v>992.25</v>
      </c>
      <c r="I122" s="22">
        <f t="shared" si="473"/>
        <v>71</v>
      </c>
      <c r="J122" s="24">
        <f t="shared" si="454"/>
        <v>6410.1971761278701</v>
      </c>
      <c r="K122" s="38">
        <f t="shared" si="474"/>
        <v>92.518722710346992</v>
      </c>
      <c r="L122" s="25">
        <f t="shared" ref="L122" si="541">LN(J$33/$C122-1)</f>
        <v>-1.8634145413555558</v>
      </c>
      <c r="M122" s="25">
        <f t="shared" ref="M122" si="542">(L122-J$40)^2</f>
        <v>13.815073302719185</v>
      </c>
      <c r="N122" s="24">
        <f t="shared" ref="N122" si="543">(L122-J$40)*($G122-$H$40)</f>
        <v>-117.08119611886065</v>
      </c>
      <c r="O122" s="25">
        <f t="shared" ref="O122" si="544">LN(J$33/J122-1)</f>
        <v>-2.0938619858749785</v>
      </c>
      <c r="P122" s="25">
        <f t="shared" ref="P122" si="545">(O122-J$40)^2</f>
        <v>15.581262657364638</v>
      </c>
      <c r="Q122" s="24">
        <f t="shared" si="460"/>
        <v>6410.1971761278701</v>
      </c>
      <c r="R122" s="38">
        <f t="shared" si="480"/>
        <v>92.518722710346992</v>
      </c>
      <c r="S122" s="25">
        <f t="shared" ref="S122" si="546">LN(Q$33/$C122-1)</f>
        <v>-1.8634145413555558</v>
      </c>
      <c r="T122" s="25">
        <f t="shared" ref="T122" si="547">(S122-Q$40)^2</f>
        <v>13.815073302719185</v>
      </c>
      <c r="U122" s="24">
        <f t="shared" ref="U122" si="548">(S122-Q$40)*($G122-$H$40)</f>
        <v>-117.08119611886065</v>
      </c>
      <c r="V122" s="25">
        <f t="shared" ref="V122" si="549">LN(Q$33/Q122-1)</f>
        <v>-2.0938619858749785</v>
      </c>
      <c r="W122" s="25">
        <f t="shared" ref="W122" si="550">(V122-Q$40)^2</f>
        <v>15.581262657364638</v>
      </c>
      <c r="X122" s="24">
        <f t="shared" si="466"/>
        <v>6539.5320806995887</v>
      </c>
      <c r="Y122" s="38">
        <f t="shared" si="486"/>
        <v>118.78091802190374</v>
      </c>
      <c r="Z122" s="25">
        <f t="shared" ref="Z122" si="551">LN(X$33/$C122-1)</f>
        <v>-1.4813157971181703</v>
      </c>
      <c r="AA122" s="25">
        <f t="shared" ref="AA122" si="552">(Z122-X$40)^2</f>
        <v>12.157281463216282</v>
      </c>
      <c r="AB122" s="24">
        <f t="shared" ref="AB122" si="553">(Z122-X$40)*($G122-$H$40)</f>
        <v>-109.83197408713164</v>
      </c>
      <c r="AC122" s="25">
        <f t="shared" ref="AC122" si="554">LN(X$33/X122-1)</f>
        <v>-1.7730841401990873</v>
      </c>
      <c r="AD122" s="25">
        <f t="shared" ref="AD122" si="555">(AC122-X$40)^2</f>
        <v>14.277044711571174</v>
      </c>
      <c r="AF122" s="41">
        <f t="shared" si="49"/>
        <v>44068</v>
      </c>
      <c r="AG122" s="51">
        <v>6700</v>
      </c>
      <c r="AH122" s="21">
        <v>0.99619895299980965</v>
      </c>
      <c r="AI122" s="52">
        <v>0.92148613757956632</v>
      </c>
      <c r="AJ122" s="52">
        <v>8.8123698831202371E-3</v>
      </c>
      <c r="AK122" s="53" t="s">
        <v>82</v>
      </c>
      <c r="AL122" s="51" t="s">
        <v>77</v>
      </c>
    </row>
    <row r="123" spans="1:38" x14ac:dyDescent="0.4">
      <c r="A123" s="3">
        <v>44069</v>
      </c>
      <c r="B123" s="2">
        <v>119</v>
      </c>
      <c r="C123" s="22">
        <f t="shared" si="26"/>
        <v>6352</v>
      </c>
      <c r="D123" s="24">
        <f t="shared" si="450"/>
        <v>6494.0985186034131</v>
      </c>
      <c r="E123" s="24">
        <f t="shared" si="451"/>
        <v>6494.0985186034131</v>
      </c>
      <c r="F123" s="24">
        <f t="shared" si="452"/>
        <v>6648.6253800205295</v>
      </c>
      <c r="G123" s="22">
        <f t="shared" si="27"/>
        <v>72</v>
      </c>
      <c r="H123" s="23">
        <f t="shared" ref="H123" si="556">(G123-$H$40)^2</f>
        <v>1056.25</v>
      </c>
      <c r="I123" s="22">
        <f t="shared" si="473"/>
        <v>72</v>
      </c>
      <c r="J123" s="24">
        <f t="shared" si="454"/>
        <v>6494.0985186034131</v>
      </c>
      <c r="K123" s="38">
        <f t="shared" si="474"/>
        <v>83.901342475543061</v>
      </c>
      <c r="L123" s="25">
        <f t="shared" ref="L123" si="557">LN(J$33/$C123-1)</f>
        <v>-2.0136443671350688</v>
      </c>
      <c r="M123" s="25">
        <f t="shared" ref="M123" si="558">(L123-J$40)^2</f>
        <v>14.95440977597092</v>
      </c>
      <c r="N123" s="24">
        <f t="shared" ref="N123" si="559">(L123-J$40)*($G123-$H$40)</f>
        <v>-125.68052882554753</v>
      </c>
      <c r="O123" s="25">
        <f t="shared" ref="O123" si="560">LN(J$33/J123-1)</f>
        <v>-2.219173440267745</v>
      </c>
      <c r="P123" s="25">
        <f t="shared" ref="P123" si="561">(O123-J$40)^2</f>
        <v>16.586252135894583</v>
      </c>
      <c r="Q123" s="24">
        <f t="shared" si="460"/>
        <v>6494.0985186034131</v>
      </c>
      <c r="R123" s="38">
        <f t="shared" si="480"/>
        <v>83.901342475543061</v>
      </c>
      <c r="S123" s="25">
        <f t="shared" ref="S123" si="562">LN(Q$33/$C123-1)</f>
        <v>-2.0136443671350688</v>
      </c>
      <c r="T123" s="25">
        <f t="shared" ref="T123" si="563">(S123-Q$40)^2</f>
        <v>14.95440977597092</v>
      </c>
      <c r="U123" s="24">
        <f t="shared" ref="U123" si="564">(S123-Q$40)*($G123-$H$40)</f>
        <v>-125.68052882554753</v>
      </c>
      <c r="V123" s="25">
        <f t="shared" ref="V123" si="565">LN(Q$33/Q123-1)</f>
        <v>-2.219173440267745</v>
      </c>
      <c r="W123" s="25">
        <f t="shared" ref="W123" si="566">(V123-Q$40)^2</f>
        <v>16.586252135894583</v>
      </c>
      <c r="X123" s="24">
        <f t="shared" si="466"/>
        <v>6648.6253800205295</v>
      </c>
      <c r="Y123" s="38">
        <f t="shared" si="486"/>
        <v>109.09329932094079</v>
      </c>
      <c r="Z123" s="25">
        <f t="shared" ref="Z123" si="567">LN(X$33/$C123-1)</f>
        <v>-1.5879451056629368</v>
      </c>
      <c r="AA123" s="25">
        <f t="shared" ref="AA123" si="568">(Z123-X$40)^2</f>
        <v>12.912226349039084</v>
      </c>
      <c r="AB123" s="24">
        <f t="shared" ref="AB123" si="569">(Z123-X$40)*($G123-$H$40)</f>
        <v>-116.78415595093597</v>
      </c>
      <c r="AC123" s="25">
        <f t="shared" ref="AC123" si="570">LN(X$33/X123-1)</f>
        <v>-1.8930364474746515</v>
      </c>
      <c r="AD123" s="25">
        <f t="shared" ref="AD123" si="571">(AC123-X$40)^2</f>
        <v>15.197912296897996</v>
      </c>
      <c r="AF123" s="41">
        <f t="shared" si="49"/>
        <v>44069</v>
      </c>
      <c r="AG123" s="51">
        <v>7000</v>
      </c>
      <c r="AH123" s="21">
        <v>0.99514278890918517</v>
      </c>
      <c r="AI123" s="52">
        <v>0.91518295473714439</v>
      </c>
      <c r="AJ123" s="52">
        <v>-7.7543833085729989E-3</v>
      </c>
      <c r="AK123" s="53" t="s">
        <v>83</v>
      </c>
      <c r="AL123" s="51" t="s">
        <v>77</v>
      </c>
    </row>
    <row r="124" spans="1:38" x14ac:dyDescent="0.4">
      <c r="A124" s="3">
        <v>44070</v>
      </c>
      <c r="B124" s="2">
        <v>94</v>
      </c>
      <c r="C124" s="22">
        <f t="shared" si="26"/>
        <v>6446</v>
      </c>
      <c r="D124" s="24">
        <f t="shared" si="450"/>
        <v>6569.9629785425295</v>
      </c>
      <c r="E124" s="24">
        <f t="shared" si="451"/>
        <v>6569.9629785425295</v>
      </c>
      <c r="F124" s="24">
        <f t="shared" si="452"/>
        <v>6748.4787347656265</v>
      </c>
      <c r="G124" s="22">
        <f t="shared" si="27"/>
        <v>73</v>
      </c>
      <c r="H124" s="23">
        <f t="shared" ref="H124" si="572">(G124-$H$40)^2</f>
        <v>1122.25</v>
      </c>
      <c r="I124" s="22">
        <f t="shared" si="473"/>
        <v>73</v>
      </c>
      <c r="J124" s="24">
        <f t="shared" si="454"/>
        <v>6569.9629785425295</v>
      </c>
      <c r="K124" s="38">
        <f t="shared" si="474"/>
        <v>75.864459939116387</v>
      </c>
      <c r="L124" s="25">
        <f t="shared" ref="L124" si="573">LN(J$33/$C124-1)</f>
        <v>-2.145822694367427</v>
      </c>
      <c r="M124" s="25">
        <f t="shared" ref="M124" si="574">(L124-J$40)^2</f>
        <v>15.994172705597114</v>
      </c>
      <c r="N124" s="24">
        <f t="shared" ref="N124" si="575">(L124-J$40)*($G124-$H$40)</f>
        <v>-133.97559598246377</v>
      </c>
      <c r="O124" s="25">
        <f t="shared" ref="O124" si="576">LN(J$33/J124-1)</f>
        <v>-2.3444848946605097</v>
      </c>
      <c r="P124" s="25">
        <f t="shared" ref="P124" si="577">(O124-J$40)^2</f>
        <v>17.622647535628577</v>
      </c>
      <c r="Q124" s="24">
        <f t="shared" si="460"/>
        <v>6569.9629785425295</v>
      </c>
      <c r="R124" s="38">
        <f t="shared" si="480"/>
        <v>75.864459939116387</v>
      </c>
      <c r="S124" s="25">
        <f t="shared" ref="S124" si="578">LN(Q$33/$C124-1)</f>
        <v>-2.145822694367427</v>
      </c>
      <c r="T124" s="25">
        <f t="shared" ref="T124" si="579">(S124-Q$40)^2</f>
        <v>15.994172705597114</v>
      </c>
      <c r="U124" s="24">
        <f t="shared" ref="U124" si="580">(S124-Q$40)*($G124-$H$40)</f>
        <v>-133.97559598246377</v>
      </c>
      <c r="V124" s="25">
        <f t="shared" ref="V124" si="581">LN(Q$33/Q124-1)</f>
        <v>-2.3444848946605097</v>
      </c>
      <c r="W124" s="25">
        <f t="shared" ref="W124" si="582">(V124-Q$40)^2</f>
        <v>17.622647535628577</v>
      </c>
      <c r="X124" s="24">
        <f t="shared" si="466"/>
        <v>6748.4787347656265</v>
      </c>
      <c r="Y124" s="38">
        <f t="shared" si="486"/>
        <v>99.853354745097022</v>
      </c>
      <c r="Z124" s="25">
        <f t="shared" ref="Z124" si="583">LN(X$33/$C124-1)</f>
        <v>-1.6778104365066162</v>
      </c>
      <c r="AA124" s="25">
        <f t="shared" ref="AA124" si="584">(Z124-X$40)^2</f>
        <v>13.566138853608621</v>
      </c>
      <c r="AB124" s="24">
        <f t="shared" ref="AB124" si="585">(Z124-X$40)*($G124-$H$40)</f>
        <v>-123.38800317884342</v>
      </c>
      <c r="AC124" s="25">
        <f t="shared" ref="AC124" si="586">LN(X$33/X124-1)</f>
        <v>-2.0129887547502188</v>
      </c>
      <c r="AD124" s="25">
        <f t="shared" ref="AD124" si="587">(AC124-X$40)^2</f>
        <v>16.147556994266306</v>
      </c>
      <c r="AF124" s="41">
        <f t="shared" si="49"/>
        <v>44070</v>
      </c>
      <c r="AG124" s="51">
        <v>7000</v>
      </c>
      <c r="AH124" s="21">
        <v>0.9953296740907398</v>
      </c>
      <c r="AI124" s="52">
        <v>0.92440392901409718</v>
      </c>
      <c r="AJ124" s="52">
        <v>-3.5467861569543728E-3</v>
      </c>
    </row>
    <row r="125" spans="1:38" x14ac:dyDescent="0.4">
      <c r="A125" s="3">
        <v>44071</v>
      </c>
      <c r="B125" s="2">
        <v>106</v>
      </c>
      <c r="C125" s="22">
        <f t="shared" si="26"/>
        <v>6552</v>
      </c>
      <c r="D125" s="24">
        <f t="shared" si="450"/>
        <v>6638.3792630838288</v>
      </c>
      <c r="E125" s="24">
        <f t="shared" si="451"/>
        <v>6638.3792630838288</v>
      </c>
      <c r="F125" s="24">
        <f t="shared" si="452"/>
        <v>6839.5887589536796</v>
      </c>
      <c r="G125" s="22">
        <f t="shared" si="27"/>
        <v>74</v>
      </c>
      <c r="H125" s="23">
        <f t="shared" ref="H125" si="588">(G125-$H$40)^2</f>
        <v>1190.25</v>
      </c>
      <c r="I125" s="22">
        <f t="shared" si="473"/>
        <v>74</v>
      </c>
      <c r="J125" s="24">
        <f t="shared" si="454"/>
        <v>6638.3792630838288</v>
      </c>
      <c r="K125" s="38">
        <f t="shared" si="474"/>
        <v>68.416284541299319</v>
      </c>
      <c r="L125" s="25">
        <f t="shared" ref="L125" si="589">LN(J$33/$C125-1)</f>
        <v>-2.3136349291806297</v>
      </c>
      <c r="M125" s="25">
        <f t="shared" ref="M125" si="590">(L125-J$40)^2</f>
        <v>17.364587035167901</v>
      </c>
      <c r="N125" s="24">
        <f t="shared" ref="N125" si="591">(L125-J$40)*($G125-$H$40)</f>
        <v>-143.76438960538383</v>
      </c>
      <c r="O125" s="25">
        <f t="shared" ref="O125" si="592">LN(J$33/J125-1)</f>
        <v>-2.4697963490532788</v>
      </c>
      <c r="P125" s="25">
        <f t="shared" ref="P125" si="593">(O125-J$40)^2</f>
        <v>18.690448856566661</v>
      </c>
      <c r="Q125" s="24">
        <f t="shared" si="460"/>
        <v>6638.3792630838288</v>
      </c>
      <c r="R125" s="38">
        <f t="shared" si="480"/>
        <v>68.416284541299319</v>
      </c>
      <c r="S125" s="25">
        <f t="shared" ref="S125" si="594">LN(Q$33/$C125-1)</f>
        <v>-2.3136349291806297</v>
      </c>
      <c r="T125" s="25">
        <f t="shared" ref="T125" si="595">(S125-Q$40)^2</f>
        <v>17.364587035167901</v>
      </c>
      <c r="U125" s="24">
        <f t="shared" ref="U125" si="596">(S125-Q$40)*($G125-$H$40)</f>
        <v>-143.76438960538383</v>
      </c>
      <c r="V125" s="25">
        <f t="shared" ref="V125" si="597">LN(Q$33/Q125-1)</f>
        <v>-2.4697963490532788</v>
      </c>
      <c r="W125" s="25">
        <f t="shared" ref="W125" si="598">(V125-Q$40)^2</f>
        <v>18.690448856566661</v>
      </c>
      <c r="X125" s="24">
        <f t="shared" si="466"/>
        <v>6839.5887589536796</v>
      </c>
      <c r="Y125" s="38">
        <f t="shared" si="486"/>
        <v>91.110024188053103</v>
      </c>
      <c r="Z125" s="25">
        <f t="shared" ref="Z125" si="599">LN(X$33/$C125-1)</f>
        <v>-1.786280003463429</v>
      </c>
      <c r="AA125" s="25">
        <f t="shared" ref="AA125" si="600">(Z125-X$40)^2</f>
        <v>14.376939919816659</v>
      </c>
      <c r="AB125" s="24">
        <f t="shared" ref="AB125" si="601">(Z125-X$40)*($G125-$H$40)</f>
        <v>-130.81342721434135</v>
      </c>
      <c r="AC125" s="25">
        <f t="shared" ref="AC125" si="602">LN(X$33/X125-1)</f>
        <v>-2.1329410620257838</v>
      </c>
      <c r="AD125" s="25">
        <f t="shared" ref="AD125" si="603">(AC125-X$40)^2</f>
        <v>17.125978803676059</v>
      </c>
      <c r="AF125" s="41">
        <f t="shared" si="49"/>
        <v>44071</v>
      </c>
      <c r="AG125" s="51">
        <v>7000</v>
      </c>
      <c r="AH125" s="21">
        <v>0.99551506802202239</v>
      </c>
      <c r="AI125" s="52">
        <v>0.93303860941356631</v>
      </c>
      <c r="AJ125" s="52">
        <v>2.9613905864337409E-3</v>
      </c>
    </row>
    <row r="126" spans="1:38" x14ac:dyDescent="0.4">
      <c r="A126" s="3">
        <v>44072</v>
      </c>
      <c r="B126" s="2">
        <v>90</v>
      </c>
      <c r="C126" s="22">
        <f t="shared" si="26"/>
        <v>6642</v>
      </c>
      <c r="D126" s="24">
        <f t="shared" si="450"/>
        <v>6699.9316447375822</v>
      </c>
      <c r="E126" s="24">
        <f t="shared" si="451"/>
        <v>6699.9316447375822</v>
      </c>
      <c r="F126" s="24">
        <f t="shared" si="452"/>
        <v>6922.483616518959</v>
      </c>
      <c r="G126" s="22">
        <f t="shared" si="27"/>
        <v>75</v>
      </c>
      <c r="H126" s="23">
        <f t="shared" ref="H126" si="604">(G126-$H$40)^2</f>
        <v>1260.25</v>
      </c>
      <c r="I126" s="22">
        <f t="shared" si="473"/>
        <v>75</v>
      </c>
      <c r="J126" s="24">
        <f t="shared" si="454"/>
        <v>6699.9316447375822</v>
      </c>
      <c r="K126" s="38">
        <f t="shared" si="474"/>
        <v>61.5523816537534</v>
      </c>
      <c r="L126" s="25">
        <f t="shared" ref="L126" si="605">LN(J$33/$C126-1)</f>
        <v>-2.4768094395553821</v>
      </c>
      <c r="M126" s="25">
        <f t="shared" ref="M126" si="606">(L126-J$40)^2</f>
        <v>18.751136659376911</v>
      </c>
      <c r="N126" s="24">
        <f t="shared" ref="N126" si="607">(L126-J$40)*($G126-$H$40)</f>
        <v>-153.72416848036536</v>
      </c>
      <c r="O126" s="25">
        <f t="shared" ref="O126" si="608">LN(J$33/J126-1)</f>
        <v>-2.5951078034460457</v>
      </c>
      <c r="P126" s="25">
        <f t="shared" ref="P126" si="609">(O126-J$40)^2</f>
        <v>19.789656098708793</v>
      </c>
      <c r="Q126" s="24">
        <f t="shared" si="460"/>
        <v>6699.9316447375822</v>
      </c>
      <c r="R126" s="38">
        <f t="shared" si="480"/>
        <v>61.5523816537534</v>
      </c>
      <c r="S126" s="25">
        <f t="shared" ref="S126" si="610">LN(Q$33/$C126-1)</f>
        <v>-2.4768094395553821</v>
      </c>
      <c r="T126" s="25">
        <f t="shared" ref="T126" si="611">(S126-Q$40)^2</f>
        <v>18.751136659376911</v>
      </c>
      <c r="U126" s="24">
        <f t="shared" ref="U126" si="612">(S126-Q$40)*($G126-$H$40)</f>
        <v>-153.72416848036536</v>
      </c>
      <c r="V126" s="25">
        <f t="shared" ref="V126" si="613">LN(Q$33/Q126-1)</f>
        <v>-2.5951078034460457</v>
      </c>
      <c r="W126" s="25">
        <f t="shared" ref="W126" si="614">(V126-Q$40)^2</f>
        <v>19.789656098708793</v>
      </c>
      <c r="X126" s="24">
        <f t="shared" si="466"/>
        <v>6922.483616518959</v>
      </c>
      <c r="Y126" s="38">
        <f t="shared" si="486"/>
        <v>82.894857565279381</v>
      </c>
      <c r="Z126" s="25">
        <f t="shared" ref="Z126" si="615">LN(X$33/$C126-1)</f>
        <v>-1.8854449533053783</v>
      </c>
      <c r="AA126" s="25">
        <f t="shared" ref="AA126" si="616">(Z126-X$40)^2</f>
        <v>15.138779806998953</v>
      </c>
      <c r="AB126" s="24">
        <f t="shared" ref="AB126" si="617">(Z126-X$40)*($G126-$H$40)</f>
        <v>-138.12547647617521</v>
      </c>
      <c r="AC126" s="25">
        <f t="shared" ref="AC126" si="618">LN(X$33/X126-1)</f>
        <v>-2.2528933693013506</v>
      </c>
      <c r="AD126" s="25">
        <f t="shared" ref="AD126" si="619">(AC126-X$40)^2</f>
        <v>18.133177725127297</v>
      </c>
      <c r="AF126" s="41">
        <f t="shared" si="49"/>
        <v>44072</v>
      </c>
      <c r="AG126" s="51">
        <v>7000</v>
      </c>
      <c r="AH126" s="21">
        <v>0.99566164537735402</v>
      </c>
      <c r="AI126" s="52">
        <v>0.94106314217990505</v>
      </c>
      <c r="AJ126" s="52">
        <v>7.7940006772378185E-3</v>
      </c>
    </row>
    <row r="127" spans="1:38" x14ac:dyDescent="0.4">
      <c r="A127" s="3">
        <v>44073</v>
      </c>
      <c r="B127" s="2">
        <v>62</v>
      </c>
      <c r="C127" s="22">
        <f t="shared" si="26"/>
        <v>6704</v>
      </c>
      <c r="D127" s="24">
        <f t="shared" si="450"/>
        <v>6755.1900439135561</v>
      </c>
      <c r="E127" s="24">
        <f t="shared" si="451"/>
        <v>6755.1900439135561</v>
      </c>
      <c r="F127" s="24">
        <f t="shared" si="452"/>
        <v>6997.7080269449243</v>
      </c>
      <c r="G127" s="22">
        <f t="shared" si="27"/>
        <v>76</v>
      </c>
      <c r="H127" s="23">
        <f t="shared" ref="H127" si="620">(G127-$H$40)^2</f>
        <v>1332.25</v>
      </c>
      <c r="I127" s="22">
        <f t="shared" si="473"/>
        <v>76</v>
      </c>
      <c r="J127" s="24">
        <f t="shared" si="454"/>
        <v>6755.1900439135561</v>
      </c>
      <c r="K127" s="38">
        <f t="shared" si="474"/>
        <v>55.258399175973864</v>
      </c>
      <c r="L127" s="25">
        <f t="shared" ref="L127" si="621">LN(J$33/$C127-1)</f>
        <v>-2.6038837154369903</v>
      </c>
      <c r="M127" s="25">
        <f t="shared" ref="M127" si="622">(L127-J$40)^2</f>
        <v>19.867813398299848</v>
      </c>
      <c r="N127" s="24">
        <f t="shared" ref="N127" si="623">(L127-J$40)*($G127-$H$40)</f>
        <v>-162.69263781709662</v>
      </c>
      <c r="O127" s="25">
        <f t="shared" ref="O127" si="624">LN(J$33/J127-1)</f>
        <v>-2.7204192578388096</v>
      </c>
      <c r="P127" s="25">
        <f t="shared" ref="P127" si="625">(O127-J$40)^2</f>
        <v>20.920269262054951</v>
      </c>
      <c r="Q127" s="24">
        <f t="shared" si="460"/>
        <v>6755.1900439135561</v>
      </c>
      <c r="R127" s="38">
        <f t="shared" si="480"/>
        <v>55.258399175973864</v>
      </c>
      <c r="S127" s="25">
        <f t="shared" ref="S127" si="626">LN(Q$33/$C127-1)</f>
        <v>-2.6038837154369903</v>
      </c>
      <c r="T127" s="25">
        <f t="shared" ref="T127" si="627">(S127-Q$40)^2</f>
        <v>19.867813398299848</v>
      </c>
      <c r="U127" s="24">
        <f t="shared" ref="U127" si="628">(S127-Q$40)*($G127-$H$40)</f>
        <v>-162.69263781709662</v>
      </c>
      <c r="V127" s="25">
        <f t="shared" ref="V127" si="629">LN(Q$33/Q127-1)</f>
        <v>-2.7204192578388096</v>
      </c>
      <c r="W127" s="25">
        <f t="shared" ref="W127" si="630">(V127-Q$40)^2</f>
        <v>20.920269262054951</v>
      </c>
      <c r="X127" s="24">
        <f t="shared" si="466"/>
        <v>6997.7080269449243</v>
      </c>
      <c r="Y127" s="38">
        <f t="shared" si="486"/>
        <v>75.224410425965289</v>
      </c>
      <c r="Z127" s="25">
        <f t="shared" ref="Z127" si="631">LN(X$33/$C127-1)</f>
        <v>-1.9582170731100406</v>
      </c>
      <c r="AA127" s="25">
        <f t="shared" ref="AA127" si="632">(Z127-X$40)^2</f>
        <v>15.710367629107155</v>
      </c>
      <c r="AB127" s="24">
        <f t="shared" ref="AB127" si="633">(Z127-X$40)*($G127-$H$40)</f>
        <v>-144.672517341332</v>
      </c>
      <c r="AC127" s="25">
        <f t="shared" ref="AC127" si="634">LN(X$33/X127-1)</f>
        <v>-2.372845676576917</v>
      </c>
      <c r="AD127" s="25">
        <f t="shared" ref="AD127" si="635">(AC127-X$40)^2</f>
        <v>19.169153758619991</v>
      </c>
      <c r="AF127" s="41">
        <f t="shared" si="49"/>
        <v>44073</v>
      </c>
      <c r="AG127" s="51">
        <v>7000</v>
      </c>
      <c r="AH127" s="21">
        <v>0.99576807342056028</v>
      </c>
      <c r="AI127" s="52">
        <v>0.94834210340086933</v>
      </c>
      <c r="AJ127" s="52">
        <v>9.3721823134163586E-3</v>
      </c>
    </row>
    <row r="128" spans="1:38" x14ac:dyDescent="0.4">
      <c r="A128" s="3">
        <v>44074</v>
      </c>
      <c r="B128" s="2">
        <v>53</v>
      </c>
      <c r="C128" s="22">
        <f t="shared" si="26"/>
        <v>6757</v>
      </c>
      <c r="D128" s="24">
        <f t="shared" si="450"/>
        <v>6804.7025604955033</v>
      </c>
      <c r="E128" s="24">
        <f t="shared" si="451"/>
        <v>6804.7025604955033</v>
      </c>
      <c r="F128" s="24">
        <f t="shared" si="452"/>
        <v>7065.8107111671425</v>
      </c>
      <c r="G128" s="22">
        <f t="shared" si="27"/>
        <v>77</v>
      </c>
      <c r="H128" s="23">
        <f t="shared" ref="H128" si="636">(G128-$H$40)^2</f>
        <v>1406.25</v>
      </c>
      <c r="I128" s="22">
        <f t="shared" si="473"/>
        <v>77</v>
      </c>
      <c r="J128" s="24">
        <f t="shared" si="454"/>
        <v>6804.7025604955033</v>
      </c>
      <c r="K128" s="38">
        <f t="shared" si="474"/>
        <v>49.512516581947239</v>
      </c>
      <c r="L128" s="25">
        <f t="shared" ref="L128" si="637">LN(J$33/$C128-1)</f>
        <v>-2.7247645135070377</v>
      </c>
      <c r="M128" s="25">
        <f t="shared" ref="M128" si="638">(L128-J$40)^2</f>
        <v>20.960037395748845</v>
      </c>
      <c r="N128" s="24">
        <f t="shared" ref="N128" si="639">(L128-J$40)*($G128-$H$40)</f>
        <v>-171.68300028765753</v>
      </c>
      <c r="O128" s="25">
        <f t="shared" ref="O128" si="640">LN(J$33/J128-1)</f>
        <v>-2.8457307122315756</v>
      </c>
      <c r="P128" s="25">
        <f t="shared" ref="P128" si="641">(O128-J$40)^2</f>
        <v>22.082288346605203</v>
      </c>
      <c r="Q128" s="24">
        <f t="shared" si="460"/>
        <v>6804.7025604955033</v>
      </c>
      <c r="R128" s="38">
        <f t="shared" si="480"/>
        <v>49.512516581947239</v>
      </c>
      <c r="S128" s="25">
        <f t="shared" ref="S128" si="642">LN(Q$33/$C128-1)</f>
        <v>-2.7247645135070377</v>
      </c>
      <c r="T128" s="25">
        <f t="shared" ref="T128" si="643">(S128-Q$40)^2</f>
        <v>20.960037395748845</v>
      </c>
      <c r="U128" s="24">
        <f t="shared" ref="U128" si="644">(S128-Q$40)*($G128-$H$40)</f>
        <v>-171.68300028765753</v>
      </c>
      <c r="V128" s="25">
        <f t="shared" ref="V128" si="645">LN(Q$33/Q128-1)</f>
        <v>-2.8457307122315756</v>
      </c>
      <c r="W128" s="25">
        <f t="shared" ref="W128" si="646">(V128-Q$40)^2</f>
        <v>22.082288346605203</v>
      </c>
      <c r="X128" s="24">
        <f t="shared" si="466"/>
        <v>7065.8107111671425</v>
      </c>
      <c r="Y128" s="38">
        <f t="shared" si="486"/>
        <v>68.102684222218159</v>
      </c>
      <c r="Z128" s="25">
        <f t="shared" ref="Z128" si="647">LN(X$33/$C128-1)</f>
        <v>-2.0237477026756756</v>
      </c>
      <c r="AA128" s="25">
        <f t="shared" ref="AA128" si="648">(Z128-X$40)^2</f>
        <v>16.234140311270352</v>
      </c>
      <c r="AB128" s="24">
        <f t="shared" ref="AB128" si="649">(Z128-X$40)*($G128-$H$40)</f>
        <v>-151.09354656213458</v>
      </c>
      <c r="AC128" s="25">
        <f t="shared" ref="AC128" si="650">LN(X$33/X128-1)</f>
        <v>-2.4927979838524825</v>
      </c>
      <c r="AD128" s="25">
        <f t="shared" ref="AD128" si="651">(AC128-X$40)^2</f>
        <v>20.233906904154139</v>
      </c>
      <c r="AF128" s="41">
        <f t="shared" si="49"/>
        <v>44074</v>
      </c>
      <c r="AG128" s="51">
        <v>7200</v>
      </c>
      <c r="AH128" s="21">
        <v>0.99477368074731265</v>
      </c>
      <c r="AI128" s="52">
        <v>0.9449140907930329</v>
      </c>
      <c r="AJ128" s="52">
        <v>-6.4418685708106851E-3</v>
      </c>
      <c r="AK128" s="53" t="s">
        <v>89</v>
      </c>
      <c r="AL128" s="51" t="s">
        <v>88</v>
      </c>
    </row>
    <row r="129" spans="1:36" x14ac:dyDescent="0.4">
      <c r="A129" s="3">
        <v>44075</v>
      </c>
      <c r="B129" s="2">
        <v>114</v>
      </c>
      <c r="C129" s="22">
        <f t="shared" si="26"/>
        <v>6871</v>
      </c>
      <c r="D129" s="24">
        <f t="shared" si="450"/>
        <v>6848.9901350894033</v>
      </c>
      <c r="E129" s="24">
        <f t="shared" si="451"/>
        <v>6848.9901350894033</v>
      </c>
      <c r="F129" s="24">
        <f t="shared" si="452"/>
        <v>7127.3341935248081</v>
      </c>
      <c r="G129" s="22">
        <f t="shared" si="27"/>
        <v>78</v>
      </c>
      <c r="H129" s="23">
        <f t="shared" ref="H129" si="652">(G129-$H$40)^2</f>
        <v>1482.25</v>
      </c>
      <c r="I129" s="22">
        <f t="shared" si="473"/>
        <v>78</v>
      </c>
      <c r="J129" s="24">
        <f t="shared" si="454"/>
        <v>6848.9901350894033</v>
      </c>
      <c r="K129" s="38">
        <f t="shared" si="474"/>
        <v>44.28757459389999</v>
      </c>
      <c r="L129" s="25">
        <f t="shared" ref="L129" si="653">LN(J$33/$C129-1)</f>
        <v>-3.039007184265702</v>
      </c>
      <c r="M129" s="25">
        <f t="shared" ref="M129" si="654">(L129-J$40)^2</f>
        <v>23.936125827034605</v>
      </c>
      <c r="N129" s="24">
        <f t="shared" ref="N129" si="655">(L129-J$40)*($G129-$H$40)</f>
        <v>-188.35955645287032</v>
      </c>
      <c r="O129" s="25">
        <f t="shared" ref="O129" si="656">LN(J$33/J129-1)</f>
        <v>-2.9710421666243456</v>
      </c>
      <c r="P129" s="25">
        <f t="shared" ref="P129" si="657">(O129-J$40)^2</f>
        <v>23.275713352359542</v>
      </c>
      <c r="Q129" s="24">
        <f t="shared" si="460"/>
        <v>6848.9901350894033</v>
      </c>
      <c r="R129" s="38">
        <f t="shared" si="480"/>
        <v>44.28757459389999</v>
      </c>
      <c r="S129" s="25">
        <f t="shared" ref="S129" si="658">LN(Q$33/$C129-1)</f>
        <v>-3.039007184265702</v>
      </c>
      <c r="T129" s="25">
        <f t="shared" ref="T129" si="659">(S129-Q$40)^2</f>
        <v>23.936125827034605</v>
      </c>
      <c r="U129" s="24">
        <f t="shared" ref="U129" si="660">(S129-Q$40)*($G129-$H$40)</f>
        <v>-188.35955645287032</v>
      </c>
      <c r="V129" s="25">
        <f t="shared" ref="V129" si="661">LN(Q$33/Q129-1)</f>
        <v>-2.9710421666243456</v>
      </c>
      <c r="W129" s="25">
        <f t="shared" ref="W129" si="662">(V129-Q$40)^2</f>
        <v>23.275713352359542</v>
      </c>
      <c r="X129" s="24">
        <f t="shared" si="466"/>
        <v>7127.3341935248081</v>
      </c>
      <c r="Y129" s="38">
        <f t="shared" si="486"/>
        <v>61.523482357665671</v>
      </c>
      <c r="Z129" s="25">
        <f t="shared" ref="Z129" si="663">LN(X$33/$C129-1)</f>
        <v>-2.1770538891603279</v>
      </c>
      <c r="AA129" s="25">
        <f t="shared" ref="AA129" si="664">(Z129-X$40)^2</f>
        <v>17.493033787465198</v>
      </c>
      <c r="AB129" s="24">
        <f t="shared" ref="AB129" si="665">(Z129-X$40)*($G129-$H$40)</f>
        <v>-161.02499598345062</v>
      </c>
      <c r="AC129" s="25">
        <f t="shared" ref="AC129" si="666">LN(X$33/X129-1)</f>
        <v>-2.6127502911280494</v>
      </c>
      <c r="AD129" s="25">
        <f t="shared" ref="AD129" si="667">(AC129-X$40)^2</f>
        <v>21.327437161729762</v>
      </c>
      <c r="AF129" s="41">
        <f t="shared" si="49"/>
        <v>44075</v>
      </c>
      <c r="AG129" s="51">
        <v>7200</v>
      </c>
      <c r="AH129" s="21">
        <v>0.99496895851207212</v>
      </c>
      <c r="AI129" s="52">
        <v>0.95124862987352821</v>
      </c>
      <c r="AJ129" s="52">
        <v>3.0569256820273142E-3</v>
      </c>
    </row>
    <row r="130" spans="1:36" x14ac:dyDescent="0.4">
      <c r="A130" s="3">
        <v>44076</v>
      </c>
      <c r="B130" s="2"/>
      <c r="C130" s="2"/>
      <c r="D130" s="24">
        <f t="shared" si="450"/>
        <v>6888.5430096038435</v>
      </c>
      <c r="E130" s="24">
        <f t="shared" si="451"/>
        <v>6888.5430096038435</v>
      </c>
      <c r="F130" s="24">
        <f t="shared" si="452"/>
        <v>7182.8067869032757</v>
      </c>
      <c r="G130" s="2"/>
      <c r="H130" s="2"/>
      <c r="I130" s="22">
        <f t="shared" si="473"/>
        <v>79</v>
      </c>
      <c r="J130" s="24">
        <f t="shared" si="454"/>
        <v>6888.5430096038435</v>
      </c>
      <c r="K130" s="38">
        <f t="shared" si="474"/>
        <v>39.552874514440191</v>
      </c>
      <c r="L130" s="2"/>
      <c r="M130" s="2"/>
      <c r="N130" s="2"/>
      <c r="O130" s="2"/>
      <c r="P130" s="2"/>
      <c r="Q130" s="24">
        <f t="shared" si="460"/>
        <v>6888.5430096038435</v>
      </c>
      <c r="R130" s="38">
        <f t="shared" si="480"/>
        <v>39.552874514440191</v>
      </c>
      <c r="S130" s="2"/>
      <c r="T130" s="2"/>
      <c r="U130" s="2"/>
      <c r="V130" s="2"/>
      <c r="W130" s="2"/>
      <c r="X130" s="24">
        <f t="shared" si="466"/>
        <v>7182.8067869032757</v>
      </c>
      <c r="Y130" s="38">
        <f t="shared" si="486"/>
        <v>55.472593378467536</v>
      </c>
      <c r="Z130" s="2"/>
      <c r="AA130" s="2"/>
      <c r="AB130" s="2"/>
      <c r="AC130" s="2"/>
      <c r="AD130" s="2"/>
      <c r="AF130" s="41">
        <f t="shared" si="49"/>
        <v>44076</v>
      </c>
      <c r="AG130" s="51"/>
      <c r="AH130" s="21"/>
      <c r="AI130" s="52"/>
      <c r="AJ130" s="52"/>
    </row>
    <row r="131" spans="1:36" x14ac:dyDescent="0.4">
      <c r="A131" s="3">
        <v>44077</v>
      </c>
      <c r="B131" s="2"/>
      <c r="C131" s="2"/>
      <c r="D131" s="24">
        <f t="shared" si="450"/>
        <v>6923.8186675623101</v>
      </c>
      <c r="E131" s="24">
        <f t="shared" si="451"/>
        <v>6923.8186675623101</v>
      </c>
      <c r="F131" s="24">
        <f t="shared" si="452"/>
        <v>7232.7365341110772</v>
      </c>
      <c r="G131" s="2"/>
      <c r="H131" s="2"/>
      <c r="I131" s="22">
        <f t="shared" si="473"/>
        <v>80</v>
      </c>
      <c r="J131" s="24">
        <f t="shared" si="454"/>
        <v>6923.8186675623101</v>
      </c>
      <c r="K131" s="38">
        <f t="shared" si="474"/>
        <v>35.275657958466581</v>
      </c>
      <c r="L131" s="2"/>
      <c r="M131" s="2"/>
      <c r="N131" s="2"/>
      <c r="O131" s="2"/>
      <c r="P131" s="2"/>
      <c r="Q131" s="24">
        <f t="shared" si="460"/>
        <v>6923.8186675623101</v>
      </c>
      <c r="R131" s="38">
        <f t="shared" si="480"/>
        <v>35.275657958466581</v>
      </c>
      <c r="S131" s="2"/>
      <c r="T131" s="2"/>
      <c r="U131" s="2"/>
      <c r="V131" s="2"/>
      <c r="W131" s="2"/>
      <c r="X131" s="24">
        <f t="shared" si="466"/>
        <v>7232.7365341110772</v>
      </c>
      <c r="Y131" s="38">
        <f t="shared" si="486"/>
        <v>49.929747207801483</v>
      </c>
      <c r="Z131" s="2"/>
      <c r="AA131" s="2"/>
      <c r="AB131" s="2"/>
      <c r="AC131" s="2"/>
      <c r="AD131" s="2"/>
      <c r="AF131" s="41">
        <f t="shared" si="49"/>
        <v>44077</v>
      </c>
      <c r="AG131" s="51"/>
      <c r="AH131" s="21"/>
      <c r="AI131" s="52"/>
      <c r="AJ131" s="52"/>
    </row>
    <row r="132" spans="1:36" x14ac:dyDescent="0.4">
      <c r="A132" s="3">
        <v>44078</v>
      </c>
      <c r="B132" s="2"/>
      <c r="C132" s="2"/>
      <c r="D132" s="24">
        <f t="shared" si="450"/>
        <v>6955.2409592537188</v>
      </c>
      <c r="E132" s="24">
        <f t="shared" si="451"/>
        <v>6955.2409592537188</v>
      </c>
      <c r="F132" s="24">
        <f t="shared" si="452"/>
        <v>7277.6068522095266</v>
      </c>
      <c r="G132" s="2"/>
      <c r="H132" s="2"/>
      <c r="I132" s="22">
        <f t="shared" si="473"/>
        <v>81</v>
      </c>
      <c r="J132" s="24">
        <f t="shared" si="454"/>
        <v>6955.2409592537188</v>
      </c>
      <c r="K132" s="38">
        <f t="shared" si="474"/>
        <v>31.422291691408645</v>
      </c>
      <c r="L132" s="2"/>
      <c r="M132" s="2"/>
      <c r="N132" s="2"/>
      <c r="O132" s="2"/>
      <c r="P132" s="2"/>
      <c r="Q132" s="24">
        <f t="shared" si="460"/>
        <v>6955.2409592537188</v>
      </c>
      <c r="R132" s="38">
        <f t="shared" si="480"/>
        <v>31.422291691408645</v>
      </c>
      <c r="S132" s="2"/>
      <c r="T132" s="2"/>
      <c r="U132" s="2"/>
      <c r="V132" s="2"/>
      <c r="W132" s="2"/>
      <c r="X132" s="24">
        <f t="shared" si="466"/>
        <v>7277.6068522095266</v>
      </c>
      <c r="Y132" s="38">
        <f t="shared" si="486"/>
        <v>44.870318098449388</v>
      </c>
      <c r="Z132" s="2"/>
      <c r="AA132" s="2"/>
      <c r="AB132" s="2"/>
      <c r="AC132" s="2"/>
      <c r="AD132" s="2"/>
      <c r="AF132" s="41">
        <f t="shared" si="49"/>
        <v>44078</v>
      </c>
      <c r="AG132" s="51"/>
      <c r="AH132" s="21"/>
      <c r="AI132" s="52"/>
      <c r="AJ132" s="52"/>
    </row>
    <row r="133" spans="1:36" x14ac:dyDescent="0.4">
      <c r="A133" s="3">
        <v>44079</v>
      </c>
      <c r="B133" s="2"/>
      <c r="C133" s="2"/>
      <c r="D133" s="24">
        <f t="shared" si="450"/>
        <v>6983.2001493644493</v>
      </c>
      <c r="E133" s="24">
        <f t="shared" si="451"/>
        <v>6983.2001493644493</v>
      </c>
      <c r="F133" s="24">
        <f t="shared" si="452"/>
        <v>7317.873621169023</v>
      </c>
      <c r="G133" s="2"/>
      <c r="H133" s="2"/>
      <c r="I133" s="22">
        <f t="shared" si="473"/>
        <v>82</v>
      </c>
      <c r="J133" s="24">
        <f t="shared" si="454"/>
        <v>6983.2001493644493</v>
      </c>
      <c r="K133" s="38">
        <f t="shared" si="474"/>
        <v>27.95919011073056</v>
      </c>
      <c r="L133" s="2"/>
      <c r="M133" s="2"/>
      <c r="N133" s="2"/>
      <c r="O133" s="2"/>
      <c r="P133" s="2"/>
      <c r="Q133" s="24">
        <f t="shared" si="460"/>
        <v>6983.2001493644493</v>
      </c>
      <c r="R133" s="38">
        <f t="shared" si="480"/>
        <v>27.95919011073056</v>
      </c>
      <c r="S133" s="2"/>
      <c r="T133" s="2"/>
      <c r="U133" s="2"/>
      <c r="V133" s="2"/>
      <c r="W133" s="2"/>
      <c r="X133" s="24">
        <f t="shared" si="466"/>
        <v>7317.873621169023</v>
      </c>
      <c r="Y133" s="38">
        <f t="shared" si="486"/>
        <v>40.266768959496403</v>
      </c>
      <c r="Z133" s="2"/>
      <c r="AA133" s="2"/>
      <c r="AB133" s="2"/>
      <c r="AC133" s="2"/>
      <c r="AD133" s="2"/>
      <c r="AF133" s="41">
        <f t="shared" si="49"/>
        <v>44079</v>
      </c>
      <c r="AG133" s="51"/>
      <c r="AH133" s="21"/>
      <c r="AI133" s="52"/>
      <c r="AJ133" s="52"/>
    </row>
    <row r="134" spans="1:36" x14ac:dyDescent="0.4">
      <c r="A134" s="3">
        <v>44080</v>
      </c>
      <c r="B134" s="2"/>
      <c r="C134" s="2"/>
      <c r="D134" s="24">
        <f t="shared" si="450"/>
        <v>7008.0536605300949</v>
      </c>
      <c r="E134" s="24">
        <f t="shared" si="451"/>
        <v>7008.0536605300949</v>
      </c>
      <c r="F134" s="24">
        <f t="shared" si="452"/>
        <v>7353.9634676929809</v>
      </c>
      <c r="G134" s="2"/>
      <c r="H134" s="2"/>
      <c r="I134" s="22">
        <f t="shared" si="473"/>
        <v>83</v>
      </c>
      <c r="J134" s="24">
        <f t="shared" si="454"/>
        <v>7008.0536605300949</v>
      </c>
      <c r="K134" s="38">
        <f t="shared" si="474"/>
        <v>24.853511165645614</v>
      </c>
      <c r="L134" s="2"/>
      <c r="M134" s="2"/>
      <c r="N134" s="2"/>
      <c r="O134" s="2"/>
      <c r="P134" s="2"/>
      <c r="Q134" s="24">
        <f t="shared" si="460"/>
        <v>7008.0536605300949</v>
      </c>
      <c r="R134" s="38">
        <f t="shared" si="480"/>
        <v>24.853511165645614</v>
      </c>
      <c r="S134" s="2"/>
      <c r="T134" s="2"/>
      <c r="U134" s="2"/>
      <c r="V134" s="2"/>
      <c r="W134" s="2"/>
      <c r="X134" s="24">
        <f t="shared" si="466"/>
        <v>7353.9634676929809</v>
      </c>
      <c r="Y134" s="38">
        <f t="shared" si="486"/>
        <v>36.089846523957931</v>
      </c>
      <c r="Z134" s="2"/>
      <c r="AA134" s="2"/>
      <c r="AB134" s="2"/>
      <c r="AC134" s="2"/>
      <c r="AD134" s="2"/>
      <c r="AF134" s="41">
        <f t="shared" si="49"/>
        <v>44080</v>
      </c>
      <c r="AG134" s="51"/>
      <c r="AH134" s="21"/>
      <c r="AI134" s="52"/>
      <c r="AJ134" s="52"/>
    </row>
    <row r="135" spans="1:36" x14ac:dyDescent="0.4">
      <c r="A135" s="3">
        <v>44081</v>
      </c>
      <c r="B135" s="2"/>
      <c r="C135" s="2"/>
      <c r="D135" s="24">
        <f t="shared" si="450"/>
        <v>7030.1273221005804</v>
      </c>
      <c r="E135" s="24">
        <f t="shared" si="451"/>
        <v>7030.1273221005804</v>
      </c>
      <c r="F135" s="24">
        <f t="shared" si="452"/>
        <v>7386.2730141140964</v>
      </c>
      <c r="G135" s="2"/>
      <c r="H135" s="2"/>
      <c r="I135" s="22">
        <f t="shared" si="473"/>
        <v>84</v>
      </c>
      <c r="J135" s="24">
        <f t="shared" si="454"/>
        <v>7030.1273221005804</v>
      </c>
      <c r="K135" s="38">
        <f t="shared" si="474"/>
        <v>22.073661570485456</v>
      </c>
      <c r="L135" s="2"/>
      <c r="M135" s="2"/>
      <c r="N135" s="2"/>
      <c r="O135" s="2"/>
      <c r="P135" s="2"/>
      <c r="Q135" s="24">
        <f t="shared" si="460"/>
        <v>7030.1273221005804</v>
      </c>
      <c r="R135" s="38">
        <f t="shared" si="480"/>
        <v>22.073661570485456</v>
      </c>
      <c r="S135" s="2"/>
      <c r="T135" s="2"/>
      <c r="U135" s="2"/>
      <c r="V135" s="2"/>
      <c r="W135" s="2"/>
      <c r="X135" s="24">
        <f t="shared" si="466"/>
        <v>7386.2730141140964</v>
      </c>
      <c r="Y135" s="38">
        <f t="shared" si="486"/>
        <v>32.309546421115556</v>
      </c>
      <c r="Z135" s="2"/>
      <c r="AA135" s="2"/>
      <c r="AB135" s="2"/>
      <c r="AC135" s="2"/>
      <c r="AD135" s="2"/>
      <c r="AF135" s="41">
        <f t="shared" si="49"/>
        <v>44081</v>
      </c>
      <c r="AG135" s="51"/>
      <c r="AH135" s="21"/>
      <c r="AI135" s="52"/>
      <c r="AJ135" s="52"/>
    </row>
    <row r="136" spans="1:36" x14ac:dyDescent="0.4">
      <c r="A136" s="3">
        <v>44082</v>
      </c>
      <c r="B136" s="2"/>
      <c r="C136" s="2"/>
      <c r="D136" s="24">
        <f t="shared" si="450"/>
        <v>7049.716967254054</v>
      </c>
      <c r="E136" s="24">
        <f t="shared" si="451"/>
        <v>7049.716967254054</v>
      </c>
      <c r="F136" s="24">
        <f t="shared" si="452"/>
        <v>7415.1688867811445</v>
      </c>
      <c r="G136" s="2"/>
      <c r="H136" s="2"/>
      <c r="I136" s="22">
        <f t="shared" si="473"/>
        <v>85</v>
      </c>
      <c r="J136" s="24">
        <f t="shared" si="454"/>
        <v>7049.716967254054</v>
      </c>
      <c r="K136" s="38">
        <f t="shared" si="474"/>
        <v>19.589645153473612</v>
      </c>
      <c r="L136" s="2"/>
      <c r="M136" s="2"/>
      <c r="N136" s="2"/>
      <c r="O136" s="2"/>
      <c r="P136" s="2"/>
      <c r="Q136" s="24">
        <f t="shared" si="460"/>
        <v>7049.716967254054</v>
      </c>
      <c r="R136" s="38">
        <f t="shared" si="480"/>
        <v>19.589645153473612</v>
      </c>
      <c r="S136" s="2"/>
      <c r="T136" s="2"/>
      <c r="U136" s="2"/>
      <c r="V136" s="2"/>
      <c r="W136" s="2"/>
      <c r="X136" s="24">
        <f t="shared" si="466"/>
        <v>7415.1688867811445</v>
      </c>
      <c r="Y136" s="38">
        <f t="shared" si="486"/>
        <v>28.895872667048025</v>
      </c>
      <c r="Z136" s="2"/>
      <c r="AA136" s="2"/>
      <c r="AB136" s="2"/>
      <c r="AC136" s="2"/>
      <c r="AD136" s="2"/>
      <c r="AF136" s="41">
        <f t="shared" si="49"/>
        <v>44082</v>
      </c>
      <c r="AG136" s="51"/>
      <c r="AH136" s="21"/>
      <c r="AI136" s="52"/>
      <c r="AJ136" s="52"/>
    </row>
    <row r="137" spans="1:36" x14ac:dyDescent="0.4">
      <c r="A137" s="3">
        <v>44083</v>
      </c>
      <c r="B137" s="2"/>
      <c r="C137" s="2"/>
      <c r="D137" s="24">
        <f t="shared" si="450"/>
        <v>7067.0902522167808</v>
      </c>
      <c r="E137" s="24">
        <f t="shared" si="451"/>
        <v>7067.0902522167808</v>
      </c>
      <c r="F137" s="24">
        <f t="shared" si="452"/>
        <v>7440.988305197402</v>
      </c>
      <c r="G137" s="2"/>
      <c r="H137" s="2"/>
      <c r="I137" s="22">
        <f t="shared" si="473"/>
        <v>86</v>
      </c>
      <c r="J137" s="24">
        <f t="shared" si="454"/>
        <v>7067.0902522167808</v>
      </c>
      <c r="K137" s="38">
        <f t="shared" si="474"/>
        <v>17.373284962726757</v>
      </c>
      <c r="L137" s="2"/>
      <c r="M137" s="2"/>
      <c r="N137" s="2"/>
      <c r="O137" s="2"/>
      <c r="P137" s="2"/>
      <c r="Q137" s="24">
        <f t="shared" si="460"/>
        <v>7067.0902522167808</v>
      </c>
      <c r="R137" s="38">
        <f t="shared" si="480"/>
        <v>17.373284962726757</v>
      </c>
      <c r="S137" s="2"/>
      <c r="T137" s="2"/>
      <c r="U137" s="2"/>
      <c r="V137" s="2"/>
      <c r="W137" s="2"/>
      <c r="X137" s="24">
        <f t="shared" si="466"/>
        <v>7440.988305197402</v>
      </c>
      <c r="Y137" s="38">
        <f t="shared" si="486"/>
        <v>25.819418416257577</v>
      </c>
      <c r="Z137" s="2"/>
      <c r="AA137" s="2"/>
      <c r="AB137" s="2"/>
      <c r="AC137" s="2"/>
      <c r="AD137" s="2"/>
      <c r="AF137" s="41">
        <f t="shared" si="49"/>
        <v>44083</v>
      </c>
      <c r="AG137" s="51"/>
      <c r="AH137" s="21"/>
      <c r="AI137" s="52"/>
      <c r="AJ137" s="52"/>
    </row>
    <row r="138" spans="1:36" x14ac:dyDescent="0.4">
      <c r="A138" s="3">
        <v>44084</v>
      </c>
      <c r="B138" s="2"/>
      <c r="C138" s="2"/>
      <c r="D138" s="24">
        <f t="shared" si="450"/>
        <v>7082.4885981749576</v>
      </c>
      <c r="E138" s="24">
        <f t="shared" si="451"/>
        <v>7082.4885981749576</v>
      </c>
      <c r="F138" s="24">
        <f t="shared" si="452"/>
        <v>7464.0401001293912</v>
      </c>
      <c r="G138" s="2"/>
      <c r="H138" s="2"/>
      <c r="I138" s="22">
        <f t="shared" si="473"/>
        <v>87</v>
      </c>
      <c r="J138" s="24">
        <f t="shared" si="454"/>
        <v>7082.4885981749576</v>
      </c>
      <c r="K138" s="38">
        <f t="shared" si="474"/>
        <v>15.398345958176833</v>
      </c>
      <c r="L138" s="2"/>
      <c r="M138" s="2"/>
      <c r="N138" s="2"/>
      <c r="O138" s="2"/>
      <c r="P138" s="2"/>
      <c r="Q138" s="24">
        <f t="shared" si="460"/>
        <v>7082.4885981749576</v>
      </c>
      <c r="R138" s="38">
        <f t="shared" si="480"/>
        <v>15.398345958176833</v>
      </c>
      <c r="S138" s="2"/>
      <c r="T138" s="2"/>
      <c r="U138" s="2"/>
      <c r="V138" s="2"/>
      <c r="W138" s="2"/>
      <c r="X138" s="24">
        <f t="shared" si="466"/>
        <v>7464.0401001293912</v>
      </c>
      <c r="Y138" s="38">
        <f t="shared" si="486"/>
        <v>23.051794931989207</v>
      </c>
      <c r="Z138" s="2"/>
      <c r="AA138" s="2"/>
      <c r="AB138" s="2"/>
      <c r="AC138" s="2"/>
      <c r="AD138" s="2"/>
      <c r="AF138" s="41">
        <f t="shared" si="49"/>
        <v>44084</v>
      </c>
      <c r="AG138" s="51"/>
      <c r="AH138" s="21"/>
      <c r="AI138" s="52"/>
      <c r="AJ138" s="52"/>
    </row>
    <row r="139" spans="1:36" x14ac:dyDescent="0.4">
      <c r="A139" s="3">
        <v>44085</v>
      </c>
      <c r="B139" s="2"/>
      <c r="C139" s="2"/>
      <c r="D139" s="24">
        <f t="shared" si="450"/>
        <v>7096.1291793650889</v>
      </c>
      <c r="E139" s="24">
        <f t="shared" si="451"/>
        <v>7096.1291793650889</v>
      </c>
      <c r="F139" s="24">
        <f t="shared" si="452"/>
        <v>7484.606034509713</v>
      </c>
      <c r="G139" s="2"/>
      <c r="H139" s="2"/>
      <c r="I139" s="22">
        <f t="shared" si="473"/>
        <v>88</v>
      </c>
      <c r="J139" s="24">
        <f t="shared" si="454"/>
        <v>7096.1291793650889</v>
      </c>
      <c r="K139" s="38">
        <f t="shared" si="474"/>
        <v>13.640581190131343</v>
      </c>
      <c r="L139" s="2"/>
      <c r="M139" s="2"/>
      <c r="N139" s="2"/>
      <c r="O139" s="2"/>
      <c r="P139" s="2"/>
      <c r="Q139" s="24">
        <f t="shared" si="460"/>
        <v>7096.1291793650889</v>
      </c>
      <c r="R139" s="38">
        <f t="shared" si="480"/>
        <v>13.640581190131343</v>
      </c>
      <c r="S139" s="2"/>
      <c r="T139" s="2"/>
      <c r="U139" s="2"/>
      <c r="V139" s="2"/>
      <c r="W139" s="2"/>
      <c r="X139" s="24">
        <f t="shared" si="466"/>
        <v>7484.606034509713</v>
      </c>
      <c r="Y139" s="38">
        <f t="shared" si="486"/>
        <v>20.565934380321778</v>
      </c>
      <c r="Z139" s="2"/>
      <c r="AA139" s="2"/>
      <c r="AB139" s="2"/>
      <c r="AC139" s="2"/>
      <c r="AD139" s="2"/>
      <c r="AF139" s="41">
        <f t="shared" si="49"/>
        <v>44085</v>
      </c>
      <c r="AG139" s="51"/>
      <c r="AH139" s="21"/>
      <c r="AI139" s="52"/>
      <c r="AJ139" s="52"/>
    </row>
    <row r="140" spans="1:36" x14ac:dyDescent="0.4">
      <c r="A140" s="3">
        <v>44086</v>
      </c>
      <c r="B140" s="2"/>
      <c r="C140" s="2"/>
      <c r="D140" s="24">
        <f t="shared" si="450"/>
        <v>7108.2068999501053</v>
      </c>
      <c r="E140" s="24">
        <f t="shared" si="451"/>
        <v>7108.2068999501053</v>
      </c>
      <c r="F140" s="24">
        <f t="shared" si="452"/>
        <v>7502.9423243275824</v>
      </c>
      <c r="G140" s="2"/>
      <c r="H140" s="2"/>
      <c r="I140" s="22">
        <f t="shared" si="473"/>
        <v>89</v>
      </c>
      <c r="J140" s="24">
        <f t="shared" si="454"/>
        <v>7108.2068999501053</v>
      </c>
      <c r="K140" s="38">
        <f t="shared" si="474"/>
        <v>12.077720585016323</v>
      </c>
      <c r="L140" s="2"/>
      <c r="M140" s="2"/>
      <c r="N140" s="2"/>
      <c r="O140" s="2"/>
      <c r="P140" s="2"/>
      <c r="Q140" s="24">
        <f t="shared" si="460"/>
        <v>7108.2068999501053</v>
      </c>
      <c r="R140" s="38">
        <f t="shared" si="480"/>
        <v>12.077720585016323</v>
      </c>
      <c r="S140" s="2"/>
      <c r="T140" s="2"/>
      <c r="U140" s="2"/>
      <c r="V140" s="2"/>
      <c r="W140" s="2"/>
      <c r="X140" s="24">
        <f t="shared" si="466"/>
        <v>7502.9423243275824</v>
      </c>
      <c r="Y140" s="38">
        <f t="shared" si="486"/>
        <v>18.336289817869329</v>
      </c>
      <c r="Z140" s="2"/>
      <c r="AA140" s="2"/>
      <c r="AB140" s="2"/>
      <c r="AC140" s="2"/>
      <c r="AD140" s="2"/>
      <c r="AF140" s="41">
        <f t="shared" si="49"/>
        <v>44086</v>
      </c>
      <c r="AG140" s="51"/>
      <c r="AH140" s="21"/>
      <c r="AI140" s="52"/>
      <c r="AJ140" s="52"/>
    </row>
    <row r="141" spans="1:36" x14ac:dyDescent="0.4">
      <c r="A141" s="3">
        <v>44087</v>
      </c>
      <c r="B141" s="2"/>
      <c r="C141" s="2"/>
      <c r="D141" s="24">
        <f t="shared" si="450"/>
        <v>7118.8963179434268</v>
      </c>
      <c r="E141" s="24">
        <f t="shared" si="451"/>
        <v>7118.8963179434268</v>
      </c>
      <c r="F141" s="24">
        <f t="shared" si="452"/>
        <v>7519.2812773877258</v>
      </c>
      <c r="G141" s="2"/>
      <c r="H141" s="2"/>
      <c r="I141" s="22">
        <f t="shared" si="473"/>
        <v>90</v>
      </c>
      <c r="J141" s="24">
        <f t="shared" si="454"/>
        <v>7118.8963179434268</v>
      </c>
      <c r="K141" s="38">
        <f t="shared" si="474"/>
        <v>10.689417993321513</v>
      </c>
      <c r="L141" s="2"/>
      <c r="M141" s="2"/>
      <c r="N141" s="2"/>
      <c r="O141" s="2"/>
      <c r="P141" s="2"/>
      <c r="Q141" s="24">
        <f t="shared" si="460"/>
        <v>7118.8963179434268</v>
      </c>
      <c r="R141" s="38">
        <f t="shared" si="480"/>
        <v>10.689417993321513</v>
      </c>
      <c r="S141" s="2"/>
      <c r="T141" s="2"/>
      <c r="U141" s="2"/>
      <c r="V141" s="2"/>
      <c r="W141" s="2"/>
      <c r="X141" s="24">
        <f t="shared" si="466"/>
        <v>7519.2812773877258</v>
      </c>
      <c r="Y141" s="38">
        <f t="shared" si="486"/>
        <v>16.338953060143467</v>
      </c>
      <c r="Z141" s="2"/>
      <c r="AA141" s="2"/>
      <c r="AB141" s="2"/>
      <c r="AC141" s="2"/>
      <c r="AD141" s="2"/>
      <c r="AF141" s="41">
        <f t="shared" si="49"/>
        <v>44087</v>
      </c>
      <c r="AG141" s="51"/>
      <c r="AH141" s="21"/>
      <c r="AI141" s="52"/>
      <c r="AJ141" s="52"/>
    </row>
    <row r="142" spans="1:36" x14ac:dyDescent="0.4">
      <c r="A142" s="3">
        <v>44088</v>
      </c>
      <c r="B142" s="2"/>
      <c r="C142" s="2"/>
      <c r="D142" s="24">
        <f t="shared" si="450"/>
        <v>7128.3534870310195</v>
      </c>
      <c r="E142" s="24">
        <f t="shared" si="451"/>
        <v>7128.3534870310195</v>
      </c>
      <c r="F142" s="24">
        <f t="shared" si="452"/>
        <v>7533.8329856827977</v>
      </c>
      <c r="G142" s="2"/>
      <c r="H142" s="2"/>
      <c r="I142" s="22">
        <f t="shared" si="473"/>
        <v>91</v>
      </c>
      <c r="J142" s="24">
        <f t="shared" si="454"/>
        <v>7128.3534870310195</v>
      </c>
      <c r="K142" s="38">
        <f t="shared" si="474"/>
        <v>9.4571690875927743</v>
      </c>
      <c r="L142" s="2"/>
      <c r="M142" s="2"/>
      <c r="N142" s="2"/>
      <c r="O142" s="2"/>
      <c r="P142" s="2"/>
      <c r="Q142" s="24">
        <f t="shared" si="460"/>
        <v>7128.3534870310195</v>
      </c>
      <c r="R142" s="38">
        <f t="shared" si="480"/>
        <v>9.4571690875927743</v>
      </c>
      <c r="S142" s="2"/>
      <c r="T142" s="2"/>
      <c r="U142" s="2"/>
      <c r="V142" s="2"/>
      <c r="W142" s="2"/>
      <c r="X142" s="24">
        <f t="shared" si="466"/>
        <v>7533.8329856827977</v>
      </c>
      <c r="Y142" s="38">
        <f t="shared" si="486"/>
        <v>14.551708295071876</v>
      </c>
      <c r="Z142" s="2"/>
      <c r="AA142" s="2"/>
      <c r="AB142" s="2"/>
      <c r="AC142" s="2"/>
      <c r="AD142" s="2"/>
      <c r="AF142" s="41">
        <f t="shared" si="49"/>
        <v>44088</v>
      </c>
      <c r="AG142" s="51"/>
      <c r="AH142" s="21"/>
      <c r="AI142" s="52"/>
      <c r="AJ142" s="52"/>
    </row>
    <row r="143" spans="1:36" x14ac:dyDescent="0.4">
      <c r="A143" s="3">
        <v>44089</v>
      </c>
      <c r="B143" s="2"/>
      <c r="C143" s="2"/>
      <c r="D143" s="24">
        <f t="shared" si="450"/>
        <v>7136.7176970872997</v>
      </c>
      <c r="E143" s="24">
        <f t="shared" si="451"/>
        <v>7136.7176970872997</v>
      </c>
      <c r="F143" s="24">
        <f t="shared" si="452"/>
        <v>7546.7870222315469</v>
      </c>
      <c r="G143" s="2"/>
      <c r="H143" s="2"/>
      <c r="I143" s="22">
        <f t="shared" si="473"/>
        <v>92</v>
      </c>
      <c r="J143" s="24">
        <f t="shared" si="454"/>
        <v>7136.7176970872997</v>
      </c>
      <c r="K143" s="38">
        <f t="shared" si="474"/>
        <v>8.3642100562801716</v>
      </c>
      <c r="L143" s="2"/>
      <c r="M143" s="2"/>
      <c r="N143" s="2"/>
      <c r="O143" s="2"/>
      <c r="P143" s="2"/>
      <c r="Q143" s="24">
        <f t="shared" si="460"/>
        <v>7136.7176970872997</v>
      </c>
      <c r="R143" s="38">
        <f t="shared" si="480"/>
        <v>8.3642100562801716</v>
      </c>
      <c r="S143" s="2"/>
      <c r="T143" s="2"/>
      <c r="U143" s="2"/>
      <c r="V143" s="2"/>
      <c r="W143" s="2"/>
      <c r="X143" s="24">
        <f t="shared" si="466"/>
        <v>7546.7870222315469</v>
      </c>
      <c r="Y143" s="38">
        <f t="shared" si="486"/>
        <v>12.954036548749173</v>
      </c>
      <c r="Z143" s="2"/>
      <c r="AA143" s="2"/>
      <c r="AB143" s="2"/>
      <c r="AC143" s="2"/>
      <c r="AD143" s="2"/>
      <c r="AF143" s="41">
        <f t="shared" si="49"/>
        <v>44089</v>
      </c>
      <c r="AG143" s="51"/>
      <c r="AH143" s="21"/>
      <c r="AI143" s="52"/>
      <c r="AJ143" s="52"/>
    </row>
    <row r="144" spans="1:36" x14ac:dyDescent="0.4">
      <c r="A144" s="3">
        <v>44090</v>
      </c>
      <c r="B144" s="2"/>
      <c r="C144" s="2"/>
      <c r="D144" s="24">
        <f t="shared" si="450"/>
        <v>7144.1131019002141</v>
      </c>
      <c r="E144" s="24">
        <f t="shared" si="451"/>
        <v>7144.1131019002141</v>
      </c>
      <c r="F144" s="24">
        <f t="shared" si="452"/>
        <v>7558.3141057770781</v>
      </c>
      <c r="G144" s="2"/>
      <c r="H144" s="2"/>
      <c r="I144" s="22">
        <f t="shared" si="473"/>
        <v>93</v>
      </c>
      <c r="J144" s="24">
        <f t="shared" si="454"/>
        <v>7144.1131019002141</v>
      </c>
      <c r="K144" s="38">
        <f t="shared" si="474"/>
        <v>7.3954048129144212</v>
      </c>
      <c r="L144" s="2"/>
      <c r="M144" s="2"/>
      <c r="N144" s="2"/>
      <c r="O144" s="2"/>
      <c r="P144" s="2"/>
      <c r="Q144" s="24">
        <f t="shared" si="460"/>
        <v>7144.1131019002141</v>
      </c>
      <c r="R144" s="38">
        <f t="shared" si="480"/>
        <v>7.3954048129144212</v>
      </c>
      <c r="S144" s="2"/>
      <c r="T144" s="2"/>
      <c r="U144" s="2"/>
      <c r="V144" s="2"/>
      <c r="W144" s="2"/>
      <c r="X144" s="24">
        <f t="shared" si="466"/>
        <v>7558.3141057770781</v>
      </c>
      <c r="Y144" s="38">
        <f t="shared" si="486"/>
        <v>11.527083545531241</v>
      </c>
      <c r="Z144" s="2"/>
      <c r="AA144" s="2"/>
      <c r="AB144" s="2"/>
      <c r="AC144" s="2"/>
      <c r="AD144" s="2"/>
      <c r="AF144" s="41">
        <f t="shared" si="49"/>
        <v>44090</v>
      </c>
      <c r="AG144" s="51"/>
      <c r="AH144" s="21"/>
      <c r="AI144" s="52"/>
      <c r="AJ144" s="52"/>
    </row>
    <row r="145" spans="1:36" x14ac:dyDescent="0.4">
      <c r="A145" s="3">
        <v>44091</v>
      </c>
      <c r="B145" s="2"/>
      <c r="C145" s="2"/>
      <c r="D145" s="24">
        <f t="shared" si="450"/>
        <v>7150.6502284991548</v>
      </c>
      <c r="E145" s="24">
        <f t="shared" si="451"/>
        <v>7150.6502284991548</v>
      </c>
      <c r="F145" s="24">
        <f t="shared" si="452"/>
        <v>7568.5677069772819</v>
      </c>
      <c r="G145" s="2"/>
      <c r="H145" s="2"/>
      <c r="I145" s="22">
        <f t="shared" si="473"/>
        <v>94</v>
      </c>
      <c r="J145" s="24">
        <f t="shared" si="454"/>
        <v>7150.6502284991548</v>
      </c>
      <c r="K145" s="38">
        <f t="shared" si="474"/>
        <v>6.5371265989406311</v>
      </c>
      <c r="L145" s="2"/>
      <c r="M145" s="2"/>
      <c r="N145" s="2"/>
      <c r="O145" s="2"/>
      <c r="P145" s="2"/>
      <c r="Q145" s="24">
        <f t="shared" si="460"/>
        <v>7150.6502284991548</v>
      </c>
      <c r="R145" s="38">
        <f t="shared" si="480"/>
        <v>6.5371265989406311</v>
      </c>
      <c r="S145" s="2"/>
      <c r="T145" s="2"/>
      <c r="U145" s="2"/>
      <c r="V145" s="2"/>
      <c r="W145" s="2"/>
      <c r="X145" s="24">
        <f t="shared" si="466"/>
        <v>7568.5677069772819</v>
      </c>
      <c r="Y145" s="38">
        <f t="shared" si="486"/>
        <v>10.253601200203775</v>
      </c>
      <c r="Z145" s="2"/>
      <c r="AA145" s="2"/>
      <c r="AB145" s="2"/>
      <c r="AC145" s="2"/>
      <c r="AD145" s="2"/>
      <c r="AF145" s="41">
        <f t="shared" si="49"/>
        <v>44091</v>
      </c>
      <c r="AG145" s="51"/>
      <c r="AH145" s="21"/>
      <c r="AI145" s="52"/>
      <c r="AJ145" s="52"/>
    </row>
    <row r="146" spans="1:36" x14ac:dyDescent="0.4">
      <c r="A146" s="3">
        <v>44092</v>
      </c>
      <c r="B146" s="2"/>
      <c r="C146" s="2"/>
      <c r="D146" s="24">
        <f t="shared" si="450"/>
        <v>7156.4273668595297</v>
      </c>
      <c r="E146" s="24">
        <f t="shared" si="451"/>
        <v>7156.4273668595297</v>
      </c>
      <c r="F146" s="24">
        <f t="shared" si="452"/>
        <v>7577.685577942837</v>
      </c>
      <c r="G146" s="2"/>
      <c r="H146" s="2"/>
      <c r="I146" s="22">
        <f t="shared" si="473"/>
        <v>95</v>
      </c>
      <c r="J146" s="24">
        <f t="shared" si="454"/>
        <v>7156.4273668595297</v>
      </c>
      <c r="K146" s="38">
        <f t="shared" si="474"/>
        <v>5.77713836037492</v>
      </c>
      <c r="L146" s="2"/>
      <c r="M146" s="2"/>
      <c r="N146" s="2"/>
      <c r="O146" s="2"/>
      <c r="P146" s="2"/>
      <c r="Q146" s="24">
        <f t="shared" si="460"/>
        <v>7156.4273668595297</v>
      </c>
      <c r="R146" s="38">
        <f t="shared" si="480"/>
        <v>5.77713836037492</v>
      </c>
      <c r="S146" s="2"/>
      <c r="T146" s="2"/>
      <c r="U146" s="2"/>
      <c r="V146" s="2"/>
      <c r="W146" s="2"/>
      <c r="X146" s="24">
        <f t="shared" si="466"/>
        <v>7577.685577942837</v>
      </c>
      <c r="Y146" s="38">
        <f t="shared" si="486"/>
        <v>9.1178709655550847</v>
      </c>
      <c r="Z146" s="2"/>
      <c r="AA146" s="2"/>
      <c r="AB146" s="2"/>
      <c r="AC146" s="2"/>
      <c r="AD146" s="2"/>
      <c r="AF146" s="41">
        <f t="shared" si="49"/>
        <v>44092</v>
      </c>
      <c r="AG146" s="51"/>
      <c r="AH146" s="21"/>
      <c r="AI146" s="52"/>
      <c r="AJ146" s="52"/>
    </row>
    <row r="147" spans="1:36" x14ac:dyDescent="0.4">
      <c r="A147" s="3">
        <v>44093</v>
      </c>
      <c r="B147" s="2"/>
      <c r="C147" s="2"/>
      <c r="D147" s="24">
        <f t="shared" si="450"/>
        <v>7161.5318419372743</v>
      </c>
      <c r="E147" s="24">
        <f t="shared" si="451"/>
        <v>7161.5318419372743</v>
      </c>
      <c r="F147" s="24">
        <f t="shared" si="452"/>
        <v>7585.7911934775784</v>
      </c>
      <c r="G147" s="2"/>
      <c r="H147" s="2"/>
      <c r="I147" s="22">
        <f t="shared" si="473"/>
        <v>96</v>
      </c>
      <c r="J147" s="24">
        <f t="shared" si="454"/>
        <v>7161.5318419372743</v>
      </c>
      <c r="K147" s="38">
        <f t="shared" si="474"/>
        <v>5.1044750777446097</v>
      </c>
      <c r="L147" s="2"/>
      <c r="M147" s="2"/>
      <c r="N147" s="2"/>
      <c r="O147" s="2"/>
      <c r="P147" s="2"/>
      <c r="Q147" s="24">
        <f t="shared" si="460"/>
        <v>7161.5318419372743</v>
      </c>
      <c r="R147" s="38">
        <f t="shared" si="480"/>
        <v>5.1044750777446097</v>
      </c>
      <c r="S147" s="2"/>
      <c r="T147" s="2"/>
      <c r="U147" s="2"/>
      <c r="V147" s="2"/>
      <c r="W147" s="2"/>
      <c r="X147" s="24">
        <f t="shared" si="466"/>
        <v>7585.7911934775784</v>
      </c>
      <c r="Y147" s="38">
        <f t="shared" si="486"/>
        <v>8.105615534741446</v>
      </c>
      <c r="Z147" s="2"/>
      <c r="AA147" s="2"/>
      <c r="AB147" s="2"/>
      <c r="AC147" s="2"/>
      <c r="AD147" s="2"/>
      <c r="AF147" s="41">
        <f t="shared" si="49"/>
        <v>44093</v>
      </c>
      <c r="AG147" s="51"/>
      <c r="AH147" s="21"/>
      <c r="AI147" s="52"/>
      <c r="AJ147" s="52"/>
    </row>
    <row r="148" spans="1:36" x14ac:dyDescent="0.4">
      <c r="A148" s="3">
        <v>44094</v>
      </c>
      <c r="B148" s="2"/>
      <c r="C148" s="2"/>
      <c r="D148" s="24">
        <f t="shared" si="450"/>
        <v>7166.0411722173867</v>
      </c>
      <c r="E148" s="24">
        <f t="shared" si="451"/>
        <v>7166.0411722173867</v>
      </c>
      <c r="F148" s="24">
        <f t="shared" si="452"/>
        <v>7592.9950974275325</v>
      </c>
      <c r="G148" s="2"/>
      <c r="H148" s="2"/>
      <c r="I148" s="22">
        <f t="shared" si="473"/>
        <v>97</v>
      </c>
      <c r="J148" s="24">
        <f t="shared" si="454"/>
        <v>7166.0411722173867</v>
      </c>
      <c r="K148" s="38">
        <f t="shared" si="474"/>
        <v>4.5093302801124082</v>
      </c>
      <c r="L148" s="2"/>
      <c r="M148" s="2"/>
      <c r="N148" s="2"/>
      <c r="O148" s="2"/>
      <c r="P148" s="2"/>
      <c r="Q148" s="24">
        <f t="shared" si="460"/>
        <v>7166.0411722173867</v>
      </c>
      <c r="R148" s="38">
        <f t="shared" si="480"/>
        <v>4.5093302801124082</v>
      </c>
      <c r="S148" s="2"/>
      <c r="T148" s="2"/>
      <c r="U148" s="2"/>
      <c r="V148" s="2"/>
      <c r="W148" s="2"/>
      <c r="X148" s="24">
        <f t="shared" si="466"/>
        <v>7592.9950974275325</v>
      </c>
      <c r="Y148" s="38">
        <f t="shared" si="486"/>
        <v>7.2039039499541104</v>
      </c>
      <c r="Z148" s="2"/>
      <c r="AA148" s="2"/>
      <c r="AB148" s="2"/>
      <c r="AC148" s="2"/>
      <c r="AD148" s="2"/>
      <c r="AF148" s="41">
        <f t="shared" si="49"/>
        <v>44094</v>
      </c>
      <c r="AG148" s="51"/>
      <c r="AH148" s="21"/>
      <c r="AI148" s="52"/>
      <c r="AJ148" s="52"/>
    </row>
    <row r="149" spans="1:36" x14ac:dyDescent="0.4">
      <c r="A149" s="3">
        <v>44095</v>
      </c>
      <c r="B149" s="2"/>
      <c r="C149" s="2"/>
      <c r="D149" s="24">
        <f t="shared" si="450"/>
        <v>7170.0241204524154</v>
      </c>
      <c r="E149" s="24">
        <f t="shared" si="451"/>
        <v>7170.0241204524154</v>
      </c>
      <c r="F149" s="24">
        <f t="shared" si="452"/>
        <v>7599.3961513987097</v>
      </c>
      <c r="G149" s="2"/>
      <c r="H149" s="2"/>
      <c r="I149" s="22">
        <f t="shared" si="473"/>
        <v>98</v>
      </c>
      <c r="J149" s="24">
        <f t="shared" si="454"/>
        <v>7170.0241204524154</v>
      </c>
      <c r="K149" s="38">
        <f t="shared" si="474"/>
        <v>3.9829482350287435</v>
      </c>
      <c r="L149" s="2"/>
      <c r="M149" s="2"/>
      <c r="N149" s="2"/>
      <c r="O149" s="2"/>
      <c r="P149" s="2"/>
      <c r="Q149" s="24">
        <f t="shared" si="460"/>
        <v>7170.0241204524154</v>
      </c>
      <c r="R149" s="38">
        <f t="shared" si="480"/>
        <v>3.9829482350287435</v>
      </c>
      <c r="S149" s="2"/>
      <c r="T149" s="2"/>
      <c r="U149" s="2"/>
      <c r="V149" s="2"/>
      <c r="W149" s="2"/>
      <c r="X149" s="24">
        <f t="shared" si="466"/>
        <v>7599.3961513987097</v>
      </c>
      <c r="Y149" s="38">
        <f t="shared" si="486"/>
        <v>6.4010539711771344</v>
      </c>
      <c r="Z149" s="2"/>
      <c r="AA149" s="2"/>
      <c r="AB149" s="2"/>
      <c r="AC149" s="2"/>
      <c r="AD149" s="2"/>
      <c r="AF149" s="41">
        <f t="shared" si="49"/>
        <v>44095</v>
      </c>
      <c r="AG149" s="51"/>
      <c r="AH149" s="21"/>
      <c r="AI149" s="52"/>
      <c r="AJ149" s="52"/>
    </row>
    <row r="150" spans="1:36" x14ac:dyDescent="0.4">
      <c r="A150" s="3">
        <v>44096</v>
      </c>
      <c r="B150" s="2"/>
      <c r="C150" s="2"/>
      <c r="D150" s="24">
        <f t="shared" si="450"/>
        <v>7173.5416431915755</v>
      </c>
      <c r="E150" s="24">
        <f t="shared" si="451"/>
        <v>7173.5416431915755</v>
      </c>
      <c r="F150" s="24">
        <f t="shared" si="452"/>
        <v>7605.0826859815943</v>
      </c>
      <c r="G150" s="2"/>
      <c r="H150" s="2"/>
      <c r="I150" s="22">
        <f t="shared" si="473"/>
        <v>99</v>
      </c>
      <c r="J150" s="24">
        <f t="shared" si="454"/>
        <v>7173.5416431915755</v>
      </c>
      <c r="K150" s="38">
        <f t="shared" si="474"/>
        <v>3.5175227391600856</v>
      </c>
      <c r="L150" s="2"/>
      <c r="M150" s="2"/>
      <c r="N150" s="2"/>
      <c r="O150" s="2"/>
      <c r="P150" s="2"/>
      <c r="Q150" s="24">
        <f t="shared" si="460"/>
        <v>7173.5416431915755</v>
      </c>
      <c r="R150" s="38">
        <f t="shared" si="480"/>
        <v>3.5175227391600856</v>
      </c>
      <c r="S150" s="2"/>
      <c r="T150" s="2"/>
      <c r="U150" s="2"/>
      <c r="V150" s="2"/>
      <c r="W150" s="2"/>
      <c r="X150" s="24">
        <f t="shared" si="466"/>
        <v>7605.0826859815943</v>
      </c>
      <c r="Y150" s="38">
        <f t="shared" si="486"/>
        <v>5.686534582884633</v>
      </c>
      <c r="Z150" s="2"/>
      <c r="AA150" s="2"/>
      <c r="AB150" s="2"/>
      <c r="AC150" s="2"/>
      <c r="AD150" s="2"/>
      <c r="AF150" s="41">
        <f t="shared" si="49"/>
        <v>44096</v>
      </c>
      <c r="AG150" s="51"/>
      <c r="AH150" s="21"/>
      <c r="AI150" s="52"/>
      <c r="AJ150" s="52"/>
    </row>
    <row r="151" spans="1:36" x14ac:dyDescent="0.4">
      <c r="A151" s="3">
        <v>44097</v>
      </c>
      <c r="B151" s="2"/>
      <c r="C151" s="2"/>
      <c r="D151" s="24">
        <f t="shared" si="450"/>
        <v>7176.6477461978047</v>
      </c>
      <c r="E151" s="24">
        <f t="shared" si="451"/>
        <v>7176.6477461978047</v>
      </c>
      <c r="F151" s="24">
        <f t="shared" si="452"/>
        <v>7610.1335567127298</v>
      </c>
      <c r="G151" s="2"/>
      <c r="H151" s="2"/>
      <c r="I151" s="22">
        <f t="shared" si="473"/>
        <v>100</v>
      </c>
      <c r="J151" s="24">
        <f t="shared" si="454"/>
        <v>7176.6477461978047</v>
      </c>
      <c r="K151" s="38">
        <f t="shared" si="474"/>
        <v>3.1061030062292048</v>
      </c>
      <c r="L151" s="2"/>
      <c r="M151" s="2"/>
      <c r="N151" s="2"/>
      <c r="O151" s="2"/>
      <c r="P151" s="2"/>
      <c r="Q151" s="24">
        <f t="shared" si="460"/>
        <v>7176.6477461978047</v>
      </c>
      <c r="R151" s="38">
        <f t="shared" si="480"/>
        <v>3.1061030062292048</v>
      </c>
      <c r="S151" s="2"/>
      <c r="T151" s="2"/>
      <c r="U151" s="2"/>
      <c r="V151" s="2"/>
      <c r="W151" s="2"/>
      <c r="X151" s="24">
        <f t="shared" si="466"/>
        <v>7610.1335567127298</v>
      </c>
      <c r="Y151" s="38">
        <f t="shared" si="486"/>
        <v>5.0508707311355465</v>
      </c>
      <c r="Z151" s="2"/>
      <c r="AA151" s="2"/>
      <c r="AB151" s="2"/>
      <c r="AC151" s="2"/>
      <c r="AD151" s="2"/>
      <c r="AF151" s="41"/>
    </row>
    <row r="152" spans="1:36" x14ac:dyDescent="0.4">
      <c r="A152" s="3">
        <v>44098</v>
      </c>
      <c r="B152" s="2"/>
      <c r="C152" s="2"/>
      <c r="D152" s="24">
        <f t="shared" si="450"/>
        <v>7179.3902530294909</v>
      </c>
      <c r="E152" s="24">
        <f t="shared" si="451"/>
        <v>7179.3902530294909</v>
      </c>
      <c r="F152" s="24">
        <f t="shared" si="452"/>
        <v>7614.6191084730799</v>
      </c>
      <c r="G152" s="2"/>
      <c r="H152" s="2"/>
      <c r="I152" s="22">
        <f t="shared" si="473"/>
        <v>101</v>
      </c>
      <c r="J152" s="24">
        <f t="shared" si="454"/>
        <v>7179.3902530294909</v>
      </c>
      <c r="K152" s="38">
        <f t="shared" si="474"/>
        <v>2.7425068316861143</v>
      </c>
      <c r="L152" s="2"/>
      <c r="M152" s="2"/>
      <c r="N152" s="2"/>
      <c r="O152" s="2"/>
      <c r="P152" s="2"/>
      <c r="Q152" s="24">
        <f t="shared" si="460"/>
        <v>7179.3902530294909</v>
      </c>
      <c r="R152" s="38">
        <f t="shared" si="480"/>
        <v>2.7425068316861143</v>
      </c>
      <c r="S152" s="2"/>
      <c r="T152" s="2"/>
      <c r="U152" s="2"/>
      <c r="V152" s="2"/>
      <c r="W152" s="2"/>
      <c r="X152" s="24">
        <f t="shared" si="466"/>
        <v>7614.6191084730799</v>
      </c>
      <c r="Y152" s="38">
        <f t="shared" si="486"/>
        <v>4.485551760350063</v>
      </c>
      <c r="Z152" s="2"/>
      <c r="AA152" s="2"/>
      <c r="AB152" s="2"/>
      <c r="AC152" s="2"/>
      <c r="AD152" s="2"/>
      <c r="AF152" s="41"/>
    </row>
    <row r="153" spans="1:36" x14ac:dyDescent="0.4">
      <c r="A153" s="3">
        <v>44099</v>
      </c>
      <c r="B153" s="2"/>
      <c r="C153" s="2"/>
      <c r="D153" s="24">
        <f t="shared" si="450"/>
        <v>7181.8114940132873</v>
      </c>
      <c r="E153" s="24">
        <f t="shared" si="451"/>
        <v>7181.8114940132873</v>
      </c>
      <c r="F153" s="24">
        <f t="shared" si="452"/>
        <v>7618.6020530035648</v>
      </c>
      <c r="G153" s="2"/>
      <c r="H153" s="2"/>
      <c r="I153" s="22">
        <f t="shared" si="473"/>
        <v>102</v>
      </c>
      <c r="J153" s="24">
        <f t="shared" si="454"/>
        <v>7181.8114940132873</v>
      </c>
      <c r="K153" s="38">
        <f t="shared" si="474"/>
        <v>2.4212409837964515</v>
      </c>
      <c r="L153" s="2"/>
      <c r="M153" s="2"/>
      <c r="N153" s="2"/>
      <c r="O153" s="2"/>
      <c r="P153" s="2"/>
      <c r="Q153" s="24">
        <f t="shared" si="460"/>
        <v>7181.8114940132873</v>
      </c>
      <c r="R153" s="38">
        <f t="shared" si="480"/>
        <v>2.4212409837964515</v>
      </c>
      <c r="S153" s="2"/>
      <c r="T153" s="2"/>
      <c r="U153" s="2"/>
      <c r="V153" s="2"/>
      <c r="W153" s="2"/>
      <c r="X153" s="24">
        <f t="shared" si="466"/>
        <v>7618.6020530035648</v>
      </c>
      <c r="Y153" s="38">
        <f t="shared" si="486"/>
        <v>3.9829445304849287</v>
      </c>
      <c r="Z153" s="2"/>
      <c r="AA153" s="2"/>
      <c r="AB153" s="2"/>
      <c r="AC153" s="2"/>
      <c r="AD153" s="2"/>
      <c r="AF153" s="41"/>
    </row>
    <row r="154" spans="1:36" x14ac:dyDescent="0.4">
      <c r="A154" s="3">
        <v>44100</v>
      </c>
      <c r="B154" s="2"/>
      <c r="C154" s="2"/>
      <c r="D154" s="24">
        <f t="shared" si="450"/>
        <v>7183.9489226227215</v>
      </c>
      <c r="E154" s="24">
        <f t="shared" si="451"/>
        <v>7183.9489226227215</v>
      </c>
      <c r="F154" s="24">
        <f t="shared" si="452"/>
        <v>7622.1382648215758</v>
      </c>
      <c r="G154" s="2"/>
      <c r="H154" s="2"/>
      <c r="I154" s="22">
        <f t="shared" si="473"/>
        <v>103</v>
      </c>
      <c r="J154" s="24">
        <f t="shared" si="454"/>
        <v>7183.9489226227215</v>
      </c>
      <c r="K154" s="38">
        <f t="shared" si="474"/>
        <v>2.1374286094342096</v>
      </c>
      <c r="L154" s="2"/>
      <c r="M154" s="2"/>
      <c r="N154" s="2"/>
      <c r="O154" s="2"/>
      <c r="P154" s="2"/>
      <c r="Q154" s="24">
        <f t="shared" si="460"/>
        <v>7183.9489226227215</v>
      </c>
      <c r="R154" s="38">
        <f t="shared" si="480"/>
        <v>2.1374286094342096</v>
      </c>
      <c r="S154" s="2"/>
      <c r="T154" s="2"/>
      <c r="U154" s="2"/>
      <c r="V154" s="2"/>
      <c r="W154" s="2"/>
      <c r="X154" s="24">
        <f t="shared" si="466"/>
        <v>7622.1382648215758</v>
      </c>
      <c r="Y154" s="38">
        <f t="shared" si="486"/>
        <v>3.5362118180109974</v>
      </c>
      <c r="Z154" s="2"/>
      <c r="AA154" s="2"/>
      <c r="AB154" s="2"/>
      <c r="AC154" s="2"/>
      <c r="AD154" s="2"/>
      <c r="AF154" s="41"/>
    </row>
    <row r="155" spans="1:36" x14ac:dyDescent="0.4">
      <c r="A155" s="3">
        <v>44101</v>
      </c>
      <c r="B155" s="2"/>
      <c r="C155" s="2"/>
      <c r="D155" s="24">
        <f t="shared" si="450"/>
        <v>7185.8356659567244</v>
      </c>
      <c r="E155" s="24">
        <f t="shared" si="451"/>
        <v>7185.8356659567244</v>
      </c>
      <c r="F155" s="24">
        <f t="shared" si="452"/>
        <v>7625.2775011384583</v>
      </c>
      <c r="G155" s="2"/>
      <c r="H155" s="2"/>
      <c r="I155" s="22">
        <f t="shared" si="473"/>
        <v>104</v>
      </c>
      <c r="J155" s="24">
        <f t="shared" si="454"/>
        <v>7185.8356659567244</v>
      </c>
      <c r="K155" s="38">
        <f t="shared" si="474"/>
        <v>1.8867433340028583</v>
      </c>
      <c r="L155" s="2"/>
      <c r="M155" s="2"/>
      <c r="N155" s="2"/>
      <c r="O155" s="2"/>
      <c r="P155" s="2"/>
      <c r="Q155" s="24">
        <f t="shared" si="460"/>
        <v>7185.8356659567244</v>
      </c>
      <c r="R155" s="38">
        <f t="shared" si="480"/>
        <v>1.8867433340028583</v>
      </c>
      <c r="S155" s="2"/>
      <c r="T155" s="2"/>
      <c r="U155" s="2"/>
      <c r="V155" s="2"/>
      <c r="W155" s="2"/>
      <c r="X155" s="24">
        <f t="shared" si="466"/>
        <v>7625.2775011384583</v>
      </c>
      <c r="Y155" s="38">
        <f t="shared" si="486"/>
        <v>3.1392363168824886</v>
      </c>
      <c r="Z155" s="2"/>
      <c r="AA155" s="2"/>
      <c r="AB155" s="2"/>
      <c r="AC155" s="2"/>
      <c r="AD155" s="2"/>
      <c r="AF155" s="41"/>
    </row>
    <row r="156" spans="1:36" x14ac:dyDescent="0.4">
      <c r="A156" s="3">
        <v>44102</v>
      </c>
      <c r="B156" s="2"/>
      <c r="C156" s="2"/>
      <c r="D156" s="24">
        <f t="shared" si="450"/>
        <v>7187.5010156228345</v>
      </c>
      <c r="E156" s="24">
        <f t="shared" si="451"/>
        <v>7187.5010156228345</v>
      </c>
      <c r="F156" s="24">
        <f t="shared" si="452"/>
        <v>7628.0640514796278</v>
      </c>
      <c r="G156" s="2"/>
      <c r="H156" s="2"/>
      <c r="I156" s="22">
        <f t="shared" si="473"/>
        <v>105</v>
      </c>
      <c r="J156" s="24">
        <f t="shared" si="454"/>
        <v>7187.5010156228345</v>
      </c>
      <c r="K156" s="38">
        <f t="shared" si="474"/>
        <v>1.6653496661101599</v>
      </c>
      <c r="L156" s="2"/>
      <c r="M156" s="2"/>
      <c r="N156" s="2"/>
      <c r="O156" s="2"/>
      <c r="P156" s="2"/>
      <c r="Q156" s="24">
        <f t="shared" si="460"/>
        <v>7187.5010156228345</v>
      </c>
      <c r="R156" s="38">
        <f t="shared" si="480"/>
        <v>1.6653496661101599</v>
      </c>
      <c r="S156" s="2"/>
      <c r="T156" s="2"/>
      <c r="U156" s="2"/>
      <c r="V156" s="2"/>
      <c r="W156" s="2"/>
      <c r="X156" s="24">
        <f t="shared" si="466"/>
        <v>7628.0640514796278</v>
      </c>
      <c r="Y156" s="38">
        <f t="shared" si="486"/>
        <v>2.786550341169459</v>
      </c>
      <c r="Z156" s="2"/>
      <c r="AA156" s="2"/>
      <c r="AB156" s="2"/>
      <c r="AC156" s="2"/>
      <c r="AD156" s="2"/>
      <c r="AF156" s="41"/>
    </row>
    <row r="157" spans="1:36" x14ac:dyDescent="0.4">
      <c r="A157" s="3">
        <v>44103</v>
      </c>
      <c r="B157" s="2"/>
      <c r="C157" s="2"/>
      <c r="D157" s="24">
        <f t="shared" si="450"/>
        <v>7188.9708649016793</v>
      </c>
      <c r="E157" s="24">
        <f t="shared" si="451"/>
        <v>7188.9708649016793</v>
      </c>
      <c r="F157" s="24">
        <f t="shared" si="452"/>
        <v>7630.5373226537558</v>
      </c>
      <c r="G157" s="2"/>
      <c r="H157" s="2"/>
      <c r="I157" s="22">
        <f t="shared" si="473"/>
        <v>106</v>
      </c>
      <c r="J157" s="24">
        <f t="shared" si="454"/>
        <v>7188.9708649016793</v>
      </c>
      <c r="K157" s="38">
        <f t="shared" si="474"/>
        <v>1.4698492788447766</v>
      </c>
      <c r="L157" s="2"/>
      <c r="M157" s="2"/>
      <c r="N157" s="2"/>
      <c r="O157" s="2"/>
      <c r="P157" s="2"/>
      <c r="Q157" s="24">
        <f t="shared" si="460"/>
        <v>7188.9708649016793</v>
      </c>
      <c r="R157" s="38">
        <f t="shared" si="480"/>
        <v>1.4698492788447766</v>
      </c>
      <c r="S157" s="2"/>
      <c r="T157" s="2"/>
      <c r="U157" s="2"/>
      <c r="V157" s="2"/>
      <c r="W157" s="2"/>
      <c r="X157" s="24">
        <f t="shared" si="466"/>
        <v>7630.5373226537558</v>
      </c>
      <c r="Y157" s="38">
        <f t="shared" si="486"/>
        <v>2.4732711741280582</v>
      </c>
      <c r="Z157" s="2"/>
      <c r="AA157" s="2"/>
      <c r="AB157" s="2"/>
      <c r="AC157" s="2"/>
      <c r="AD157" s="2"/>
      <c r="AF157" s="41"/>
    </row>
    <row r="158" spans="1:36" x14ac:dyDescent="0.4">
      <c r="A158" s="3">
        <v>44104</v>
      </c>
      <c r="B158" s="2"/>
      <c r="C158" s="2"/>
      <c r="D158" s="24">
        <f t="shared" si="450"/>
        <v>7190.2680976245738</v>
      </c>
      <c r="E158" s="24">
        <f t="shared" si="451"/>
        <v>7190.2680976245738</v>
      </c>
      <c r="F158" s="24">
        <f t="shared" si="452"/>
        <v>7632.7323645507877</v>
      </c>
      <c r="G158" s="2"/>
      <c r="H158" s="2"/>
      <c r="I158" s="22">
        <f t="shared" si="473"/>
        <v>107</v>
      </c>
      <c r="J158" s="24">
        <f t="shared" si="454"/>
        <v>7190.2680976245738</v>
      </c>
      <c r="K158" s="38">
        <f t="shared" si="474"/>
        <v>1.2972327228944778</v>
      </c>
      <c r="L158" s="2"/>
      <c r="M158" s="2"/>
      <c r="N158" s="2"/>
      <c r="O158" s="2"/>
      <c r="P158" s="2"/>
      <c r="Q158" s="24">
        <f t="shared" si="460"/>
        <v>7190.2680976245738</v>
      </c>
      <c r="R158" s="38">
        <f t="shared" si="480"/>
        <v>1.2972327228944778</v>
      </c>
      <c r="S158" s="2"/>
      <c r="T158" s="2"/>
      <c r="U158" s="2"/>
      <c r="V158" s="2"/>
      <c r="W158" s="2"/>
      <c r="X158" s="24">
        <f t="shared" si="466"/>
        <v>7632.7323645507877</v>
      </c>
      <c r="Y158" s="38">
        <f t="shared" si="486"/>
        <v>2.1950418970318424</v>
      </c>
      <c r="Z158" s="2"/>
      <c r="AA158" s="2"/>
      <c r="AB158" s="2"/>
      <c r="AC158" s="2"/>
      <c r="AD158" s="2"/>
      <c r="AF158" s="41"/>
    </row>
    <row r="159" spans="1:36" x14ac:dyDescent="0.4">
      <c r="A159" s="3">
        <v>44105</v>
      </c>
      <c r="B159" s="2"/>
      <c r="C159" s="2"/>
      <c r="D159" s="24">
        <f t="shared" si="450"/>
        <v>7191.4129337506492</v>
      </c>
      <c r="E159" s="24">
        <f t="shared" si="451"/>
        <v>7191.4129337506492</v>
      </c>
      <c r="F159" s="24">
        <f t="shared" si="452"/>
        <v>7634.6803420057295</v>
      </c>
      <c r="G159" s="2"/>
      <c r="H159" s="2"/>
      <c r="I159" s="22">
        <f t="shared" si="473"/>
        <v>108</v>
      </c>
      <c r="J159" s="24">
        <f t="shared" si="454"/>
        <v>7191.4129337506492</v>
      </c>
      <c r="K159" s="38">
        <f t="shared" si="474"/>
        <v>1.1448361260754609</v>
      </c>
      <c r="L159" s="2"/>
      <c r="M159" s="2"/>
      <c r="N159" s="2"/>
      <c r="O159" s="2"/>
      <c r="P159" s="2"/>
      <c r="Q159" s="24">
        <f t="shared" si="460"/>
        <v>7191.4129337506492</v>
      </c>
      <c r="R159" s="38">
        <f t="shared" si="480"/>
        <v>1.1448361260754609</v>
      </c>
      <c r="S159" s="2"/>
      <c r="T159" s="2"/>
      <c r="U159" s="2"/>
      <c r="V159" s="2"/>
      <c r="W159" s="2"/>
      <c r="X159" s="24">
        <f t="shared" si="466"/>
        <v>7634.6803420057295</v>
      </c>
      <c r="Y159" s="38">
        <f t="shared" si="486"/>
        <v>1.9479774549417925</v>
      </c>
      <c r="Z159" s="2"/>
      <c r="AA159" s="2"/>
      <c r="AB159" s="2"/>
      <c r="AC159" s="2"/>
      <c r="AD159" s="2"/>
      <c r="AF159" s="41"/>
    </row>
    <row r="160" spans="1:36" x14ac:dyDescent="0.4">
      <c r="A160" s="3">
        <v>44106</v>
      </c>
      <c r="B160" s="2"/>
      <c r="C160" s="2"/>
      <c r="D160" s="24">
        <f t="shared" si="450"/>
        <v>7192.4232361951827</v>
      </c>
      <c r="E160" s="24">
        <f t="shared" si="451"/>
        <v>7192.4232361951827</v>
      </c>
      <c r="F160" s="24">
        <f t="shared" si="452"/>
        <v>7636.408957673495</v>
      </c>
      <c r="G160" s="2"/>
      <c r="H160" s="2"/>
      <c r="I160" s="22">
        <f t="shared" si="473"/>
        <v>109</v>
      </c>
      <c r="J160" s="24">
        <f t="shared" si="454"/>
        <v>7192.4232361951827</v>
      </c>
      <c r="K160" s="38">
        <f t="shared" si="474"/>
        <v>1.0103024445334086</v>
      </c>
      <c r="L160" s="2"/>
      <c r="M160" s="2"/>
      <c r="N160" s="2"/>
      <c r="O160" s="2"/>
      <c r="P160" s="2"/>
      <c r="Q160" s="24">
        <f t="shared" si="460"/>
        <v>7192.4232361951827</v>
      </c>
      <c r="R160" s="38">
        <f t="shared" si="480"/>
        <v>1.0103024445334086</v>
      </c>
      <c r="S160" s="2"/>
      <c r="T160" s="2"/>
      <c r="U160" s="2"/>
      <c r="V160" s="2"/>
      <c r="W160" s="2"/>
      <c r="X160" s="24">
        <f t="shared" si="466"/>
        <v>7636.408957673495</v>
      </c>
      <c r="Y160" s="38">
        <f t="shared" si="486"/>
        <v>1.7286156677655526</v>
      </c>
      <c r="Z160" s="2"/>
      <c r="AA160" s="2"/>
      <c r="AB160" s="2"/>
      <c r="AC160" s="2"/>
      <c r="AD160" s="2"/>
      <c r="AF160" s="41"/>
    </row>
    <row r="161" spans="1:30" x14ac:dyDescent="0.4">
      <c r="A161" s="3">
        <v>44107</v>
      </c>
      <c r="B161" s="2"/>
      <c r="C161" s="2"/>
      <c r="D161" s="24">
        <f t="shared" si="450"/>
        <v>7193.3147830443168</v>
      </c>
      <c r="E161" s="24">
        <f t="shared" si="451"/>
        <v>7193.3147830443168</v>
      </c>
      <c r="F161" s="24">
        <f t="shared" si="452"/>
        <v>7637.9428305400488</v>
      </c>
      <c r="G161" s="2"/>
      <c r="H161" s="2"/>
      <c r="I161" s="22">
        <f t="shared" si="473"/>
        <v>110</v>
      </c>
      <c r="J161" s="24">
        <f t="shared" si="454"/>
        <v>7193.3147830443168</v>
      </c>
      <c r="K161" s="38">
        <f t="shared" si="474"/>
        <v>0.89154684913410165</v>
      </c>
      <c r="L161" s="2"/>
      <c r="M161" s="2"/>
      <c r="N161" s="2"/>
      <c r="O161" s="2"/>
      <c r="P161" s="2"/>
      <c r="Q161" s="24">
        <f t="shared" si="460"/>
        <v>7193.3147830443168</v>
      </c>
      <c r="R161" s="38">
        <f t="shared" si="480"/>
        <v>0.89154684913410165</v>
      </c>
      <c r="S161" s="2"/>
      <c r="T161" s="2"/>
      <c r="U161" s="2"/>
      <c r="V161" s="2"/>
      <c r="W161" s="2"/>
      <c r="X161" s="24">
        <f t="shared" si="466"/>
        <v>7637.9428305400488</v>
      </c>
      <c r="Y161" s="38">
        <f t="shared" si="486"/>
        <v>1.5338728665537928</v>
      </c>
      <c r="Z161" s="2"/>
      <c r="AA161" s="2"/>
      <c r="AB161" s="2"/>
      <c r="AC161" s="2"/>
      <c r="AD161" s="2"/>
    </row>
    <row r="162" spans="1:30" x14ac:dyDescent="0.4">
      <c r="A162" s="3">
        <v>44108</v>
      </c>
      <c r="B162" s="2"/>
      <c r="C162" s="2"/>
      <c r="D162" s="24">
        <f t="shared" si="450"/>
        <v>7194.1015088979557</v>
      </c>
      <c r="E162" s="24">
        <f t="shared" si="451"/>
        <v>7194.1015088979557</v>
      </c>
      <c r="F162" s="24">
        <f t="shared" si="452"/>
        <v>7639.3038343622729</v>
      </c>
      <c r="G162" s="2"/>
      <c r="H162" s="2"/>
      <c r="I162" s="22">
        <f t="shared" si="473"/>
        <v>111</v>
      </c>
      <c r="J162" s="24">
        <f t="shared" si="454"/>
        <v>7194.1015088979557</v>
      </c>
      <c r="K162" s="38">
        <f t="shared" si="474"/>
        <v>0.78672585363892722</v>
      </c>
      <c r="L162" s="2"/>
      <c r="M162" s="2"/>
      <c r="N162" s="2"/>
      <c r="O162" s="2"/>
      <c r="P162" s="2"/>
      <c r="Q162" s="24">
        <f t="shared" si="460"/>
        <v>7194.1015088979557</v>
      </c>
      <c r="R162" s="38">
        <f t="shared" si="480"/>
        <v>0.78672585363892722</v>
      </c>
      <c r="S162" s="2"/>
      <c r="T162" s="2"/>
      <c r="U162" s="2"/>
      <c r="V162" s="2"/>
      <c r="W162" s="2"/>
      <c r="X162" s="24">
        <f t="shared" si="466"/>
        <v>7639.3038343622729</v>
      </c>
      <c r="Y162" s="38">
        <f t="shared" si="486"/>
        <v>1.3610038222241201</v>
      </c>
      <c r="Z162" s="2"/>
      <c r="AA162" s="2"/>
      <c r="AB162" s="2"/>
      <c r="AC162" s="2"/>
      <c r="AD162" s="2"/>
    </row>
    <row r="163" spans="1:30" x14ac:dyDescent="0.4">
      <c r="A163" s="3">
        <v>44109</v>
      </c>
      <c r="B163" s="2"/>
      <c r="C163" s="2"/>
      <c r="D163" s="24">
        <f t="shared" si="450"/>
        <v>7194.7957187153006</v>
      </c>
      <c r="E163" s="24">
        <f t="shared" si="451"/>
        <v>7194.7957187153006</v>
      </c>
      <c r="F163" s="24">
        <f t="shared" si="452"/>
        <v>7640.5113999946379</v>
      </c>
      <c r="G163" s="2"/>
      <c r="H163" s="2"/>
      <c r="I163" s="22">
        <f t="shared" si="473"/>
        <v>112</v>
      </c>
      <c r="J163" s="24">
        <f t="shared" si="454"/>
        <v>7194.7957187153006</v>
      </c>
      <c r="K163" s="38">
        <f t="shared" si="474"/>
        <v>0.69420981734492671</v>
      </c>
      <c r="L163" s="2"/>
      <c r="M163" s="2"/>
      <c r="N163" s="2"/>
      <c r="O163" s="2"/>
      <c r="P163" s="2"/>
      <c r="Q163" s="24">
        <f t="shared" si="460"/>
        <v>7194.7957187153006</v>
      </c>
      <c r="R163" s="38">
        <f t="shared" si="480"/>
        <v>0.69420981734492671</v>
      </c>
      <c r="S163" s="2"/>
      <c r="T163" s="2"/>
      <c r="U163" s="2"/>
      <c r="V163" s="2"/>
      <c r="W163" s="2"/>
      <c r="X163" s="24">
        <f t="shared" si="466"/>
        <v>7640.5113999946379</v>
      </c>
      <c r="Y163" s="38">
        <f t="shared" si="486"/>
        <v>1.2075656323650037</v>
      </c>
      <c r="Z163" s="2"/>
      <c r="AA163" s="2"/>
      <c r="AB163" s="2"/>
      <c r="AC163" s="2"/>
      <c r="AD163" s="2"/>
    </row>
    <row r="164" spans="1:30" x14ac:dyDescent="0.4">
      <c r="A164" s="3">
        <v>44110</v>
      </c>
      <c r="B164" s="2"/>
      <c r="C164" s="2"/>
      <c r="D164" s="24">
        <f t="shared" si="450"/>
        <v>7195.4082771973772</v>
      </c>
      <c r="E164" s="24">
        <f t="shared" si="451"/>
        <v>7195.4082771973772</v>
      </c>
      <c r="F164" s="24">
        <f t="shared" si="452"/>
        <v>7641.5827852329312</v>
      </c>
      <c r="G164" s="2"/>
      <c r="H164" s="2"/>
      <c r="I164" s="22">
        <f t="shared" si="473"/>
        <v>113</v>
      </c>
      <c r="J164" s="24">
        <f t="shared" si="454"/>
        <v>7195.4082771973772</v>
      </c>
      <c r="K164" s="38">
        <f t="shared" si="474"/>
        <v>0.61255848207656527</v>
      </c>
      <c r="L164" s="2"/>
      <c r="M164" s="2"/>
      <c r="N164" s="2"/>
      <c r="O164" s="2"/>
      <c r="P164" s="2"/>
      <c r="Q164" s="24">
        <f t="shared" si="460"/>
        <v>7195.4082771973772</v>
      </c>
      <c r="R164" s="38">
        <f t="shared" si="480"/>
        <v>0.61255848207656527</v>
      </c>
      <c r="S164" s="2"/>
      <c r="T164" s="2"/>
      <c r="U164" s="2"/>
      <c r="V164" s="2"/>
      <c r="W164" s="2"/>
      <c r="X164" s="24">
        <f t="shared" si="466"/>
        <v>7641.5827852329312</v>
      </c>
      <c r="Y164" s="38">
        <f t="shared" si="486"/>
        <v>1.07138523829326</v>
      </c>
      <c r="Z164" s="2"/>
      <c r="AA164" s="2"/>
      <c r="AB164" s="2"/>
      <c r="AC164" s="2"/>
      <c r="AD164" s="2"/>
    </row>
    <row r="165" spans="1:30" x14ac:dyDescent="0.4">
      <c r="A165" s="3">
        <v>44111</v>
      </c>
      <c r="B165" s="2"/>
      <c r="C165" s="2"/>
      <c r="D165" s="24">
        <f t="shared" si="450"/>
        <v>7195.9487764283731</v>
      </c>
      <c r="E165" s="24">
        <f t="shared" si="451"/>
        <v>7195.9487764283731</v>
      </c>
      <c r="F165" s="24">
        <f t="shared" si="452"/>
        <v>7642.5333154898153</v>
      </c>
      <c r="G165" s="2"/>
      <c r="H165" s="2"/>
      <c r="I165" s="22">
        <f t="shared" si="473"/>
        <v>114</v>
      </c>
      <c r="J165" s="24">
        <f t="shared" si="454"/>
        <v>7195.9487764283731</v>
      </c>
      <c r="K165" s="38">
        <f t="shared" si="474"/>
        <v>0.54049923099591979</v>
      </c>
      <c r="L165" s="2"/>
      <c r="M165" s="2"/>
      <c r="N165" s="2"/>
      <c r="O165" s="2"/>
      <c r="P165" s="2"/>
      <c r="Q165" s="24">
        <f t="shared" si="460"/>
        <v>7195.9487764283731</v>
      </c>
      <c r="R165" s="38">
        <f t="shared" si="480"/>
        <v>0.54049923099591979</v>
      </c>
      <c r="S165" s="2"/>
      <c r="T165" s="2"/>
      <c r="U165" s="2"/>
      <c r="V165" s="2"/>
      <c r="W165" s="2"/>
      <c r="X165" s="24">
        <f t="shared" si="466"/>
        <v>7642.5333154898153</v>
      </c>
      <c r="Y165" s="38">
        <f t="shared" si="486"/>
        <v>0.95053025688412163</v>
      </c>
      <c r="Z165" s="2"/>
      <c r="AA165" s="2"/>
      <c r="AB165" s="2"/>
      <c r="AC165" s="2"/>
      <c r="AD165" s="2"/>
    </row>
    <row r="166" spans="1:30" x14ac:dyDescent="0.4">
      <c r="A166" s="3">
        <v>44112</v>
      </c>
      <c r="B166" s="2"/>
      <c r="C166" s="2"/>
      <c r="D166" s="24">
        <f t="shared" si="450"/>
        <v>7196.4256842120767</v>
      </c>
      <c r="E166" s="24">
        <f t="shared" si="451"/>
        <v>7196.4256842120767</v>
      </c>
      <c r="F166" s="24">
        <f t="shared" si="452"/>
        <v>7643.3765983172589</v>
      </c>
      <c r="G166" s="2"/>
      <c r="H166" s="2"/>
      <c r="I166" s="22">
        <f t="shared" si="473"/>
        <v>115</v>
      </c>
      <c r="J166" s="24">
        <f t="shared" si="454"/>
        <v>7196.4256842120767</v>
      </c>
      <c r="K166" s="38">
        <f t="shared" si="474"/>
        <v>0.47690778370360931</v>
      </c>
      <c r="L166" s="2"/>
      <c r="M166" s="2"/>
      <c r="N166" s="2"/>
      <c r="O166" s="2"/>
      <c r="P166" s="2"/>
      <c r="Q166" s="24">
        <f t="shared" si="460"/>
        <v>7196.4256842120767</v>
      </c>
      <c r="R166" s="38">
        <f t="shared" si="480"/>
        <v>0.47690778370360931</v>
      </c>
      <c r="S166" s="2"/>
      <c r="T166" s="2"/>
      <c r="U166" s="2"/>
      <c r="V166" s="2"/>
      <c r="W166" s="2"/>
      <c r="X166" s="24">
        <f t="shared" si="466"/>
        <v>7643.3765983172589</v>
      </c>
      <c r="Y166" s="38">
        <f t="shared" si="486"/>
        <v>0.8432828274435451</v>
      </c>
      <c r="Z166" s="2"/>
      <c r="AA166" s="2"/>
      <c r="AB166" s="2"/>
      <c r="AC166" s="2"/>
      <c r="AD166" s="2"/>
    </row>
    <row r="167" spans="1:30" x14ac:dyDescent="0.4">
      <c r="A167" s="3">
        <v>44113</v>
      </c>
      <c r="B167" s="2"/>
      <c r="C167" s="2"/>
      <c r="D167" s="24">
        <f t="shared" si="450"/>
        <v>7196.846475280111</v>
      </c>
      <c r="E167" s="24">
        <f t="shared" si="451"/>
        <v>7196.846475280111</v>
      </c>
      <c r="F167" s="24">
        <f t="shared" si="452"/>
        <v>7644.1247145095194</v>
      </c>
      <c r="G167" s="2"/>
      <c r="H167" s="2"/>
      <c r="I167" s="22">
        <f t="shared" si="473"/>
        <v>116</v>
      </c>
      <c r="J167" s="24">
        <f t="shared" si="454"/>
        <v>7196.846475280111</v>
      </c>
      <c r="K167" s="38">
        <f t="shared" si="474"/>
        <v>0.42079106803430477</v>
      </c>
      <c r="L167" s="2"/>
      <c r="M167" s="2"/>
      <c r="N167" s="2"/>
      <c r="O167" s="2"/>
      <c r="P167" s="2"/>
      <c r="Q167" s="24">
        <f t="shared" si="460"/>
        <v>7196.846475280111</v>
      </c>
      <c r="R167" s="38">
        <f t="shared" si="480"/>
        <v>0.42079106803430477</v>
      </c>
      <c r="S167" s="2"/>
      <c r="T167" s="2"/>
      <c r="U167" s="2"/>
      <c r="V167" s="2"/>
      <c r="W167" s="2"/>
      <c r="X167" s="24">
        <f t="shared" si="466"/>
        <v>7644.1247145095194</v>
      </c>
      <c r="Y167" s="38">
        <f t="shared" si="486"/>
        <v>0.74811619226056791</v>
      </c>
      <c r="Z167" s="2"/>
      <c r="AA167" s="2"/>
      <c r="AB167" s="2"/>
      <c r="AC167" s="2"/>
      <c r="AD167" s="2"/>
    </row>
    <row r="168" spans="1:30" x14ac:dyDescent="0.4">
      <c r="A168" s="3">
        <v>44114</v>
      </c>
      <c r="B168" s="2"/>
      <c r="C168" s="2"/>
      <c r="D168" s="24">
        <f t="shared" si="450"/>
        <v>7197.2177473136662</v>
      </c>
      <c r="E168" s="24">
        <f t="shared" si="451"/>
        <v>7197.2177473136662</v>
      </c>
      <c r="F168" s="24">
        <f t="shared" si="452"/>
        <v>7644.7883882582446</v>
      </c>
      <c r="G168" s="2"/>
      <c r="H168" s="2"/>
      <c r="I168" s="22">
        <f t="shared" si="473"/>
        <v>117</v>
      </c>
      <c r="J168" s="24">
        <f t="shared" si="454"/>
        <v>7197.2177473136662</v>
      </c>
      <c r="K168" s="38">
        <f t="shared" si="474"/>
        <v>0.37127203355521488</v>
      </c>
      <c r="L168" s="2"/>
      <c r="M168" s="2"/>
      <c r="N168" s="2"/>
      <c r="O168" s="2"/>
      <c r="P168" s="2"/>
      <c r="Q168" s="24">
        <f t="shared" si="460"/>
        <v>7197.2177473136662</v>
      </c>
      <c r="R168" s="38">
        <f t="shared" si="480"/>
        <v>0.37127203355521488</v>
      </c>
      <c r="S168" s="2"/>
      <c r="T168" s="2"/>
      <c r="U168" s="2"/>
      <c r="V168" s="2"/>
      <c r="W168" s="2"/>
      <c r="X168" s="24">
        <f t="shared" si="466"/>
        <v>7644.7883882582446</v>
      </c>
      <c r="Y168" s="38">
        <f t="shared" si="486"/>
        <v>0.66367374872515938</v>
      </c>
      <c r="Z168" s="2"/>
      <c r="AA168" s="2"/>
      <c r="AB168" s="2"/>
      <c r="AC168" s="2"/>
      <c r="AD168" s="2"/>
    </row>
    <row r="169" spans="1:30" x14ac:dyDescent="0.4">
      <c r="A169" s="3">
        <v>44115</v>
      </c>
      <c r="B169" s="2"/>
      <c r="C169" s="2"/>
      <c r="D169" s="24">
        <f t="shared" si="450"/>
        <v>7197.5453235083951</v>
      </c>
      <c r="E169" s="24">
        <f t="shared" si="451"/>
        <v>7197.5453235083951</v>
      </c>
      <c r="F169" s="24">
        <f t="shared" si="452"/>
        <v>7645.3771385890168</v>
      </c>
      <c r="G169" s="2"/>
      <c r="H169" s="2"/>
      <c r="I169" s="22">
        <f t="shared" si="473"/>
        <v>118</v>
      </c>
      <c r="J169" s="24">
        <f t="shared" si="454"/>
        <v>7197.5453235083951</v>
      </c>
      <c r="K169" s="38">
        <f t="shared" si="474"/>
        <v>0.3275761947288629</v>
      </c>
      <c r="L169" s="2"/>
      <c r="M169" s="2"/>
      <c r="N169" s="2"/>
      <c r="O169" s="2"/>
      <c r="P169" s="2"/>
      <c r="Q169" s="24">
        <f t="shared" si="460"/>
        <v>7197.5453235083951</v>
      </c>
      <c r="R169" s="38">
        <f t="shared" si="480"/>
        <v>0.3275761947288629</v>
      </c>
      <c r="S169" s="2"/>
      <c r="T169" s="2"/>
      <c r="U169" s="2"/>
      <c r="V169" s="2"/>
      <c r="W169" s="2"/>
      <c r="X169" s="24">
        <f t="shared" si="466"/>
        <v>7645.3771385890168</v>
      </c>
      <c r="Y169" s="38">
        <f t="shared" si="486"/>
        <v>0.58875033077219996</v>
      </c>
      <c r="Z169" s="2"/>
      <c r="AA169" s="2"/>
      <c r="AB169" s="2"/>
      <c r="AC169" s="2"/>
      <c r="AD169" s="2"/>
    </row>
    <row r="170" spans="1:30" x14ac:dyDescent="0.4">
      <c r="A170" s="3">
        <v>44116</v>
      </c>
      <c r="B170" s="2"/>
      <c r="C170" s="2"/>
      <c r="D170" s="24">
        <f t="shared" si="450"/>
        <v>7197.8343432214479</v>
      </c>
      <c r="E170" s="24">
        <f t="shared" si="451"/>
        <v>7197.8343432214479</v>
      </c>
      <c r="F170" s="24">
        <f t="shared" si="452"/>
        <v>7645.899414085894</v>
      </c>
      <c r="G170" s="2"/>
      <c r="H170" s="2"/>
      <c r="I170" s="22">
        <f t="shared" si="473"/>
        <v>119</v>
      </c>
      <c r="J170" s="24">
        <f t="shared" si="454"/>
        <v>7197.8343432214479</v>
      </c>
      <c r="K170" s="38">
        <f t="shared" si="474"/>
        <v>0.28901971305276675</v>
      </c>
      <c r="L170" s="2"/>
      <c r="M170" s="2"/>
      <c r="N170" s="2"/>
      <c r="O170" s="2"/>
      <c r="P170" s="2"/>
      <c r="Q170" s="24">
        <f t="shared" si="460"/>
        <v>7197.8343432214479</v>
      </c>
      <c r="R170" s="38">
        <f t="shared" si="480"/>
        <v>0.28901971305276675</v>
      </c>
      <c r="S170" s="2"/>
      <c r="T170" s="2"/>
      <c r="U170" s="2"/>
      <c r="V170" s="2"/>
      <c r="W170" s="2"/>
      <c r="X170" s="24">
        <f t="shared" si="466"/>
        <v>7645.899414085894</v>
      </c>
      <c r="Y170" s="38">
        <f t="shared" si="486"/>
        <v>0.52227549687722785</v>
      </c>
      <c r="Z170" s="2"/>
      <c r="AA170" s="2"/>
      <c r="AB170" s="2"/>
      <c r="AC170" s="2"/>
      <c r="AD170" s="2"/>
    </row>
    <row r="171" spans="1:30" x14ac:dyDescent="0.4">
      <c r="A171" s="3">
        <v>44117</v>
      </c>
      <c r="B171" s="2"/>
      <c r="C171" s="2"/>
      <c r="D171" s="24">
        <f t="shared" si="450"/>
        <v>7198.0893420684761</v>
      </c>
      <c r="E171" s="24">
        <f t="shared" si="451"/>
        <v>7198.0893420684761</v>
      </c>
      <c r="F171" s="24">
        <f t="shared" si="452"/>
        <v>7646.3627127069176</v>
      </c>
      <c r="G171" s="2"/>
      <c r="H171" s="2"/>
      <c r="I171" s="22">
        <f t="shared" si="473"/>
        <v>120</v>
      </c>
      <c r="J171" s="24">
        <f t="shared" si="454"/>
        <v>7198.0893420684761</v>
      </c>
      <c r="K171" s="38">
        <f t="shared" si="474"/>
        <v>0.25499884702821873</v>
      </c>
      <c r="L171" s="2"/>
      <c r="M171" s="2"/>
      <c r="N171" s="2"/>
      <c r="O171" s="2"/>
      <c r="P171" s="2"/>
      <c r="Q171" s="24">
        <f t="shared" si="460"/>
        <v>7198.0893420684761</v>
      </c>
      <c r="R171" s="38">
        <f t="shared" si="480"/>
        <v>0.25499884702821873</v>
      </c>
      <c r="S171" s="2"/>
      <c r="T171" s="2"/>
      <c r="U171" s="2"/>
      <c r="V171" s="2"/>
      <c r="W171" s="2"/>
      <c r="X171" s="24">
        <f t="shared" si="466"/>
        <v>7646.3627127069176</v>
      </c>
      <c r="Y171" s="38">
        <f t="shared" si="486"/>
        <v>0.46329862102356856</v>
      </c>
      <c r="Z171" s="2"/>
      <c r="AA171" s="2"/>
      <c r="AB171" s="2"/>
      <c r="AC171" s="2"/>
      <c r="AD171" s="2"/>
    </row>
    <row r="172" spans="1:30" x14ac:dyDescent="0.4">
      <c r="A172" s="3">
        <v>44118</v>
      </c>
      <c r="B172" s="2"/>
      <c r="C172" s="2"/>
      <c r="D172" s="24">
        <f t="shared" si="450"/>
        <v>7198.314322685279</v>
      </c>
      <c r="E172" s="24">
        <f t="shared" si="451"/>
        <v>7198.314322685279</v>
      </c>
      <c r="F172" s="24">
        <f t="shared" si="452"/>
        <v>7646.7736883078824</v>
      </c>
      <c r="G172" s="2"/>
      <c r="H172" s="2"/>
      <c r="I172" s="22">
        <f t="shared" si="473"/>
        <v>121</v>
      </c>
      <c r="J172" s="24">
        <f t="shared" si="454"/>
        <v>7198.314322685279</v>
      </c>
      <c r="K172" s="38">
        <f t="shared" si="474"/>
        <v>0.22498061680289538</v>
      </c>
      <c r="L172" s="2"/>
      <c r="M172" s="2"/>
      <c r="N172" s="2"/>
      <c r="O172" s="2"/>
      <c r="P172" s="2"/>
      <c r="Q172" s="24">
        <f t="shared" si="460"/>
        <v>7198.314322685279</v>
      </c>
      <c r="R172" s="38">
        <f t="shared" si="480"/>
        <v>0.22498061680289538</v>
      </c>
      <c r="S172" s="2"/>
      <c r="T172" s="2"/>
      <c r="U172" s="2"/>
      <c r="V172" s="2"/>
      <c r="W172" s="2"/>
      <c r="X172" s="24">
        <f t="shared" si="466"/>
        <v>7646.7736883078824</v>
      </c>
      <c r="Y172" s="38">
        <f t="shared" si="486"/>
        <v>0.41097560096477537</v>
      </c>
      <c r="Z172" s="2"/>
      <c r="AA172" s="2"/>
      <c r="AB172" s="2"/>
      <c r="AC172" s="2"/>
      <c r="AD172" s="2"/>
    </row>
    <row r="173" spans="1:30" x14ac:dyDescent="0.4">
      <c r="A173" s="3">
        <v>44119</v>
      </c>
      <c r="B173" s="2"/>
      <c r="C173" s="2"/>
      <c r="D173" s="24">
        <f t="shared" si="450"/>
        <v>7198.5128172318255</v>
      </c>
      <c r="E173" s="24">
        <f t="shared" si="451"/>
        <v>7198.5128172318255</v>
      </c>
      <c r="F173" s="24">
        <f t="shared" si="452"/>
        <v>7647.1382453233664</v>
      </c>
      <c r="G173" s="2"/>
      <c r="H173" s="2"/>
      <c r="I173" s="22">
        <f t="shared" si="473"/>
        <v>122</v>
      </c>
      <c r="J173" s="24">
        <f t="shared" si="454"/>
        <v>7198.5128172318255</v>
      </c>
      <c r="K173" s="38">
        <f t="shared" si="474"/>
        <v>0.1984945465464989</v>
      </c>
      <c r="L173" s="2"/>
      <c r="M173" s="2"/>
      <c r="N173" s="2"/>
      <c r="O173" s="2"/>
      <c r="P173" s="2"/>
      <c r="Q173" s="24">
        <f t="shared" si="460"/>
        <v>7198.5128172318255</v>
      </c>
      <c r="R173" s="38">
        <f t="shared" si="480"/>
        <v>0.1984945465464989</v>
      </c>
      <c r="S173" s="2"/>
      <c r="T173" s="2"/>
      <c r="U173" s="2"/>
      <c r="V173" s="2"/>
      <c r="W173" s="2"/>
      <c r="X173" s="24">
        <f t="shared" si="466"/>
        <v>7647.1382453233664</v>
      </c>
      <c r="Y173" s="38">
        <f t="shared" si="486"/>
        <v>0.3645570154840243</v>
      </c>
      <c r="Z173" s="2"/>
      <c r="AA173" s="2"/>
      <c r="AB173" s="2"/>
      <c r="AC173" s="2"/>
      <c r="AD173" s="2"/>
    </row>
    <row r="174" spans="1:30" x14ac:dyDescent="0.4">
      <c r="A174" s="3">
        <v>44120</v>
      </c>
      <c r="B174" s="2"/>
      <c r="C174" s="2"/>
      <c r="D174" s="24">
        <f t="shared" si="450"/>
        <v>7198.6879425943071</v>
      </c>
      <c r="E174" s="24">
        <f t="shared" si="451"/>
        <v>7198.6879425943071</v>
      </c>
      <c r="F174" s="24">
        <f t="shared" si="452"/>
        <v>7647.4616229014873</v>
      </c>
      <c r="G174" s="2"/>
      <c r="H174" s="2"/>
      <c r="I174" s="22">
        <f t="shared" si="473"/>
        <v>123</v>
      </c>
      <c r="J174" s="24">
        <f t="shared" si="454"/>
        <v>7198.6879425943071</v>
      </c>
      <c r="K174" s="38">
        <f t="shared" si="474"/>
        <v>0.17512536248159449</v>
      </c>
      <c r="L174" s="2"/>
      <c r="M174" s="2"/>
      <c r="N174" s="2"/>
      <c r="O174" s="2"/>
      <c r="P174" s="2"/>
      <c r="Q174" s="24">
        <f t="shared" si="460"/>
        <v>7198.6879425943071</v>
      </c>
      <c r="R174" s="38">
        <f t="shared" si="480"/>
        <v>0.17512536248159449</v>
      </c>
      <c r="S174" s="2"/>
      <c r="T174" s="2"/>
      <c r="U174" s="2"/>
      <c r="V174" s="2"/>
      <c r="W174" s="2"/>
      <c r="X174" s="24">
        <f t="shared" si="466"/>
        <v>7647.4616229014873</v>
      </c>
      <c r="Y174" s="38">
        <f t="shared" si="486"/>
        <v>0.32337757812092605</v>
      </c>
      <c r="Z174" s="2"/>
      <c r="AA174" s="2"/>
      <c r="AB174" s="2"/>
      <c r="AC174" s="2"/>
      <c r="AD174" s="2"/>
    </row>
    <row r="175" spans="1:30" x14ac:dyDescent="0.4">
      <c r="A175" s="3">
        <v>44121</v>
      </c>
      <c r="B175" s="2"/>
      <c r="C175" s="2"/>
      <c r="D175" s="24">
        <f t="shared" si="450"/>
        <v>7198.8424491320166</v>
      </c>
      <c r="E175" s="24">
        <f t="shared" si="451"/>
        <v>7198.8424491320166</v>
      </c>
      <c r="F175" s="24">
        <f t="shared" si="452"/>
        <v>7647.7484696512765</v>
      </c>
      <c r="G175" s="2"/>
      <c r="H175" s="2"/>
      <c r="I175" s="22">
        <f t="shared" si="473"/>
        <v>124</v>
      </c>
      <c r="J175" s="24">
        <f t="shared" si="454"/>
        <v>7198.8424491320166</v>
      </c>
      <c r="K175" s="38">
        <f t="shared" si="474"/>
        <v>0.1545065377094943</v>
      </c>
      <c r="L175" s="2"/>
      <c r="M175" s="2"/>
      <c r="N175" s="2"/>
      <c r="O175" s="2"/>
      <c r="P175" s="2"/>
      <c r="Q175" s="24">
        <f t="shared" si="460"/>
        <v>7198.8424491320166</v>
      </c>
      <c r="R175" s="38">
        <f t="shared" si="480"/>
        <v>0.1545065377094943</v>
      </c>
      <c r="S175" s="2"/>
      <c r="T175" s="2"/>
      <c r="U175" s="2"/>
      <c r="V175" s="2"/>
      <c r="W175" s="2"/>
      <c r="X175" s="24">
        <f t="shared" si="466"/>
        <v>7647.7484696512765</v>
      </c>
      <c r="Y175" s="38">
        <f t="shared" si="486"/>
        <v>0.28684674978921976</v>
      </c>
      <c r="Z175" s="2"/>
      <c r="AA175" s="2"/>
      <c r="AB175" s="2"/>
      <c r="AC175" s="2"/>
      <c r="AD175" s="2"/>
    </row>
    <row r="176" spans="1:30" x14ac:dyDescent="0.4">
      <c r="A176" s="3">
        <v>44122</v>
      </c>
      <c r="B176" s="2"/>
      <c r="C176" s="2"/>
      <c r="D176" s="24">
        <f t="shared" si="450"/>
        <v>7198.9787637190793</v>
      </c>
      <c r="E176" s="24">
        <f t="shared" si="451"/>
        <v>7198.9787637190793</v>
      </c>
      <c r="F176" s="24">
        <f t="shared" si="452"/>
        <v>7648.0029100376878</v>
      </c>
      <c r="G176" s="2"/>
      <c r="H176" s="2"/>
      <c r="I176" s="22">
        <f t="shared" si="473"/>
        <v>125</v>
      </c>
      <c r="J176" s="24">
        <f t="shared" si="454"/>
        <v>7198.9787637190793</v>
      </c>
      <c r="K176" s="38">
        <f t="shared" si="474"/>
        <v>0.13631458706277044</v>
      </c>
      <c r="L176" s="2"/>
      <c r="M176" s="2"/>
      <c r="N176" s="2"/>
      <c r="O176" s="2"/>
      <c r="P176" s="2"/>
      <c r="Q176" s="24">
        <f t="shared" si="460"/>
        <v>7198.9787637190793</v>
      </c>
      <c r="R176" s="38">
        <f t="shared" si="480"/>
        <v>0.13631458706277044</v>
      </c>
      <c r="S176" s="2"/>
      <c r="T176" s="2"/>
      <c r="U176" s="2"/>
      <c r="V176" s="2"/>
      <c r="W176" s="2"/>
      <c r="X176" s="24">
        <f t="shared" si="466"/>
        <v>7648.0029100376878</v>
      </c>
      <c r="Y176" s="38">
        <f t="shared" si="486"/>
        <v>0.25444038641126099</v>
      </c>
      <c r="Z176" s="2"/>
      <c r="AA176" s="2"/>
      <c r="AB176" s="2"/>
      <c r="AC176" s="2"/>
      <c r="AD176" s="2"/>
    </row>
    <row r="177" spans="1:30" x14ac:dyDescent="0.4">
      <c r="A177" s="3">
        <v>44123</v>
      </c>
      <c r="B177" s="2"/>
      <c r="C177" s="2"/>
      <c r="D177" s="24">
        <f t="shared" si="450"/>
        <v>7199.0990277449346</v>
      </c>
      <c r="E177" s="24">
        <f t="shared" si="451"/>
        <v>7199.0990277449346</v>
      </c>
      <c r="F177" s="24">
        <f t="shared" si="452"/>
        <v>7648.2286033476939</v>
      </c>
      <c r="G177" s="2"/>
      <c r="H177" s="2"/>
      <c r="I177" s="22">
        <f t="shared" si="473"/>
        <v>126</v>
      </c>
      <c r="J177" s="24">
        <f t="shared" si="454"/>
        <v>7199.0990277449346</v>
      </c>
      <c r="K177" s="38">
        <f t="shared" si="474"/>
        <v>0.1202640258552492</v>
      </c>
      <c r="L177" s="2"/>
      <c r="M177" s="2"/>
      <c r="N177" s="2"/>
      <c r="O177" s="2"/>
      <c r="P177" s="2"/>
      <c r="Q177" s="24">
        <f t="shared" si="460"/>
        <v>7199.0990277449346</v>
      </c>
      <c r="R177" s="38">
        <f t="shared" si="480"/>
        <v>0.1202640258552492</v>
      </c>
      <c r="S177" s="2"/>
      <c r="T177" s="2"/>
      <c r="U177" s="2"/>
      <c r="V177" s="2"/>
      <c r="W177" s="2"/>
      <c r="X177" s="24">
        <f t="shared" si="466"/>
        <v>7648.2286033476939</v>
      </c>
      <c r="Y177" s="38">
        <f t="shared" si="486"/>
        <v>0.22569331000613602</v>
      </c>
      <c r="Z177" s="2"/>
      <c r="AA177" s="2"/>
      <c r="AB177" s="2"/>
      <c r="AC177" s="2"/>
      <c r="AD177" s="2"/>
    </row>
    <row r="178" spans="1:30" x14ac:dyDescent="0.4">
      <c r="A178" s="3">
        <v>44124</v>
      </c>
      <c r="B178" s="2"/>
      <c r="C178" s="2"/>
      <c r="D178" s="24">
        <f t="shared" si="450"/>
        <v>7199.2051306611465</v>
      </c>
      <c r="E178" s="24">
        <f t="shared" si="451"/>
        <v>7199.2051306611465</v>
      </c>
      <c r="F178" s="24">
        <f t="shared" si="452"/>
        <v>7648.4287960510355</v>
      </c>
      <c r="G178" s="2"/>
      <c r="H178" s="2"/>
      <c r="I178" s="22">
        <f t="shared" si="473"/>
        <v>127</v>
      </c>
      <c r="J178" s="24">
        <f t="shared" si="454"/>
        <v>7199.2051306611465</v>
      </c>
      <c r="K178" s="38">
        <f t="shared" si="474"/>
        <v>0.10610291621196666</v>
      </c>
      <c r="L178" s="2"/>
      <c r="M178" s="2"/>
      <c r="N178" s="2"/>
      <c r="O178" s="2"/>
      <c r="P178" s="2"/>
      <c r="Q178" s="24">
        <f t="shared" si="460"/>
        <v>7199.2051306611465</v>
      </c>
      <c r="R178" s="38">
        <f t="shared" si="480"/>
        <v>0.10610291621196666</v>
      </c>
      <c r="S178" s="2"/>
      <c r="T178" s="2"/>
      <c r="U178" s="2"/>
      <c r="V178" s="2"/>
      <c r="W178" s="2"/>
      <c r="X178" s="24">
        <f t="shared" si="466"/>
        <v>7648.4287960510355</v>
      </c>
      <c r="Y178" s="38">
        <f t="shared" si="486"/>
        <v>0.20019270334159955</v>
      </c>
      <c r="Z178" s="2"/>
      <c r="AA178" s="2"/>
      <c r="AB178" s="2"/>
      <c r="AC178" s="2"/>
      <c r="AD178" s="2"/>
    </row>
    <row r="179" spans="1:30" x14ac:dyDescent="0.4">
      <c r="A179" s="3">
        <v>44125</v>
      </c>
      <c r="B179" s="2"/>
      <c r="C179" s="2"/>
      <c r="D179" s="24">
        <f t="shared" si="450"/>
        <v>7199.2987395941691</v>
      </c>
      <c r="E179" s="24">
        <f t="shared" si="451"/>
        <v>7199.2987395941691</v>
      </c>
      <c r="F179" s="24">
        <f t="shared" si="452"/>
        <v>7648.6063682894937</v>
      </c>
      <c r="G179" s="2"/>
      <c r="H179" s="2"/>
      <c r="I179" s="22">
        <f t="shared" si="473"/>
        <v>128</v>
      </c>
      <c r="J179" s="24">
        <f t="shared" si="454"/>
        <v>7199.2987395941691</v>
      </c>
      <c r="K179" s="38">
        <f t="shared" si="474"/>
        <v>9.3608933022551355E-2</v>
      </c>
      <c r="L179" s="2"/>
      <c r="M179" s="2"/>
      <c r="N179" s="2"/>
      <c r="O179" s="2"/>
      <c r="P179" s="2"/>
      <c r="Q179" s="24">
        <f t="shared" si="460"/>
        <v>7199.2987395941691</v>
      </c>
      <c r="R179" s="38">
        <f t="shared" si="480"/>
        <v>9.3608933022551355E-2</v>
      </c>
      <c r="S179" s="2"/>
      <c r="T179" s="2"/>
      <c r="U179" s="2"/>
      <c r="V179" s="2"/>
      <c r="W179" s="2"/>
      <c r="X179" s="24">
        <f t="shared" si="466"/>
        <v>7648.6063682894937</v>
      </c>
      <c r="Y179" s="38">
        <f t="shared" si="486"/>
        <v>0.17757223845819681</v>
      </c>
      <c r="Z179" s="2"/>
      <c r="AA179" s="2"/>
      <c r="AB179" s="2"/>
      <c r="AC179" s="2"/>
      <c r="AD179" s="2"/>
    </row>
    <row r="180" spans="1:30" x14ac:dyDescent="0.4">
      <c r="A180" s="3">
        <v>44126</v>
      </c>
      <c r="B180" s="2"/>
      <c r="C180" s="2"/>
      <c r="D180" s="24">
        <f t="shared" si="450"/>
        <v>7199.381325483675</v>
      </c>
      <c r="E180" s="24">
        <f t="shared" si="451"/>
        <v>7199.381325483675</v>
      </c>
      <c r="F180" s="24">
        <f t="shared" si="452"/>
        <v>7648.7638751483018</v>
      </c>
      <c r="G180" s="2"/>
      <c r="H180" s="2"/>
      <c r="I180" s="22">
        <f t="shared" si="473"/>
        <v>129</v>
      </c>
      <c r="J180" s="24">
        <f t="shared" si="454"/>
        <v>7199.381325483675</v>
      </c>
      <c r="K180" s="38">
        <f t="shared" si="474"/>
        <v>8.2585889505935484E-2</v>
      </c>
      <c r="L180" s="2"/>
      <c r="M180" s="2"/>
      <c r="N180" s="2"/>
      <c r="O180" s="2"/>
      <c r="P180" s="2"/>
      <c r="Q180" s="24">
        <f t="shared" si="460"/>
        <v>7199.381325483675</v>
      </c>
      <c r="R180" s="38">
        <f t="shared" si="480"/>
        <v>8.2585889505935484E-2</v>
      </c>
      <c r="S180" s="2"/>
      <c r="T180" s="2"/>
      <c r="U180" s="2"/>
      <c r="V180" s="2"/>
      <c r="W180" s="2"/>
      <c r="X180" s="24">
        <f t="shared" si="466"/>
        <v>7648.7638751483018</v>
      </c>
      <c r="Y180" s="38">
        <f t="shared" si="486"/>
        <v>0.15750685880811943</v>
      </c>
      <c r="Z180" s="2"/>
      <c r="AA180" s="2"/>
      <c r="AB180" s="2"/>
      <c r="AC180" s="2"/>
      <c r="AD180" s="2"/>
    </row>
    <row r="181" spans="1:30" x14ac:dyDescent="0.4">
      <c r="A181" s="3">
        <v>44127</v>
      </c>
      <c r="B181" s="2"/>
      <c r="C181" s="2"/>
      <c r="D181" s="24">
        <f t="shared" ref="D181:D189" si="668">J181</f>
        <v>7199.4541861527077</v>
      </c>
      <c r="E181" s="24">
        <f t="shared" ref="E181:E189" si="669">Q181</f>
        <v>7199.4541861527077</v>
      </c>
      <c r="F181" s="24">
        <f t="shared" ref="F181:F189" si="670">X181</f>
        <v>7648.9035832916152</v>
      </c>
      <c r="G181" s="2"/>
      <c r="H181" s="2"/>
      <c r="I181" s="22">
        <f t="shared" si="473"/>
        <v>130</v>
      </c>
      <c r="J181" s="24">
        <f t="shared" ref="J181:J189" si="671">J$33/(1+EXP(J$34+J$35*$I181))</f>
        <v>7199.4541861527077</v>
      </c>
      <c r="K181" s="38">
        <f t="shared" si="474"/>
        <v>7.2860669032706937E-2</v>
      </c>
      <c r="L181" s="2"/>
      <c r="M181" s="2"/>
      <c r="N181" s="2"/>
      <c r="O181" s="2"/>
      <c r="P181" s="2"/>
      <c r="Q181" s="24">
        <f t="shared" ref="Q181:Q189" si="672">Q$33/(1+EXP(Q$34+Q$35*$I181))</f>
        <v>7199.4541861527077</v>
      </c>
      <c r="R181" s="38">
        <f t="shared" si="480"/>
        <v>7.2860669032706937E-2</v>
      </c>
      <c r="S181" s="2"/>
      <c r="T181" s="2"/>
      <c r="U181" s="2"/>
      <c r="V181" s="2"/>
      <c r="W181" s="2"/>
      <c r="X181" s="24">
        <f t="shared" ref="X181:X189" si="673">X$33/(1+EXP(X$34+X$35*$I181))</f>
        <v>7648.9035832916152</v>
      </c>
      <c r="Y181" s="38">
        <f t="shared" si="486"/>
        <v>0.13970814331332804</v>
      </c>
      <c r="Z181" s="2"/>
      <c r="AA181" s="2"/>
      <c r="AB181" s="2"/>
      <c r="AC181" s="2"/>
      <c r="AD181" s="2"/>
    </row>
    <row r="182" spans="1:30" x14ac:dyDescent="0.4">
      <c r="A182" s="3">
        <v>44128</v>
      </c>
      <c r="B182" s="2"/>
      <c r="C182" s="2"/>
      <c r="D182" s="24">
        <f t="shared" si="668"/>
        <v>7199.5184666687219</v>
      </c>
      <c r="E182" s="24">
        <f t="shared" si="669"/>
        <v>7199.5184666687219</v>
      </c>
      <c r="F182" s="24">
        <f t="shared" si="670"/>
        <v>7649.0275034798242</v>
      </c>
      <c r="G182" s="2"/>
      <c r="H182" s="2"/>
      <c r="I182" s="22">
        <f t="shared" ref="I182:I189" si="674">I181+1</f>
        <v>131</v>
      </c>
      <c r="J182" s="24">
        <f t="shared" si="671"/>
        <v>7199.5184666687219</v>
      </c>
      <c r="K182" s="38">
        <f t="shared" ref="K182:K189" si="675">J182-J181</f>
        <v>6.4280516014150635E-2</v>
      </c>
      <c r="L182" s="2"/>
      <c r="M182" s="2"/>
      <c r="N182" s="2"/>
      <c r="O182" s="2"/>
      <c r="P182" s="2"/>
      <c r="Q182" s="24">
        <f t="shared" si="672"/>
        <v>7199.5184666687219</v>
      </c>
      <c r="R182" s="38">
        <f t="shared" ref="R182:R189" si="676">Q182-Q181</f>
        <v>6.4280516014150635E-2</v>
      </c>
      <c r="S182" s="2"/>
      <c r="T182" s="2"/>
      <c r="U182" s="2"/>
      <c r="V182" s="2"/>
      <c r="W182" s="2"/>
      <c r="X182" s="24">
        <f t="shared" si="673"/>
        <v>7649.0275034798242</v>
      </c>
      <c r="Y182" s="38">
        <f t="shared" ref="Y182:Y189" si="677">X182-X181</f>
        <v>0.12392018820901285</v>
      </c>
      <c r="Z182" s="2"/>
      <c r="AA182" s="2"/>
      <c r="AB182" s="2"/>
      <c r="AC182" s="2"/>
      <c r="AD182" s="2"/>
    </row>
    <row r="183" spans="1:30" x14ac:dyDescent="0.4">
      <c r="A183" s="3">
        <v>44129</v>
      </c>
      <c r="B183" s="2"/>
      <c r="C183" s="2"/>
      <c r="D183" s="24">
        <f t="shared" si="668"/>
        <v>7199.5751773128086</v>
      </c>
      <c r="E183" s="24">
        <f t="shared" si="669"/>
        <v>7199.5751773128086</v>
      </c>
      <c r="F183" s="24">
        <f t="shared" si="670"/>
        <v>7649.1374194293358</v>
      </c>
      <c r="G183" s="2"/>
      <c r="H183" s="2"/>
      <c r="I183" s="22">
        <f t="shared" si="674"/>
        <v>132</v>
      </c>
      <c r="J183" s="24">
        <f t="shared" si="671"/>
        <v>7199.5751773128086</v>
      </c>
      <c r="K183" s="38">
        <f t="shared" si="675"/>
        <v>5.6710644086706452E-2</v>
      </c>
      <c r="L183" s="2"/>
      <c r="M183" s="2"/>
      <c r="N183" s="2"/>
      <c r="O183" s="2"/>
      <c r="P183" s="2"/>
      <c r="Q183" s="24">
        <f t="shared" si="672"/>
        <v>7199.5751773128086</v>
      </c>
      <c r="R183" s="38">
        <f t="shared" si="676"/>
        <v>5.6710644086706452E-2</v>
      </c>
      <c r="S183" s="2"/>
      <c r="T183" s="2"/>
      <c r="U183" s="2"/>
      <c r="V183" s="2"/>
      <c r="W183" s="2"/>
      <c r="X183" s="24">
        <f t="shared" si="673"/>
        <v>7649.1374194293358</v>
      </c>
      <c r="Y183" s="38">
        <f t="shared" si="677"/>
        <v>0.10991594951156003</v>
      </c>
      <c r="Z183" s="2"/>
      <c r="AA183" s="2"/>
      <c r="AB183" s="2"/>
      <c r="AC183" s="2"/>
      <c r="AD183" s="2"/>
    </row>
    <row r="184" spans="1:30" x14ac:dyDescent="0.4">
      <c r="A184" s="3">
        <v>44130</v>
      </c>
      <c r="B184" s="2"/>
      <c r="C184" s="2"/>
      <c r="D184" s="24">
        <f t="shared" si="668"/>
        <v>7199.6252094374213</v>
      </c>
      <c r="E184" s="24">
        <f t="shared" si="669"/>
        <v>7199.6252094374213</v>
      </c>
      <c r="F184" s="24">
        <f t="shared" si="670"/>
        <v>7649.234913424355</v>
      </c>
      <c r="G184" s="2"/>
      <c r="H184" s="2"/>
      <c r="I184" s="22">
        <f t="shared" si="674"/>
        <v>133</v>
      </c>
      <c r="J184" s="24">
        <f t="shared" si="671"/>
        <v>7199.6252094374213</v>
      </c>
      <c r="K184" s="38">
        <f t="shared" si="675"/>
        <v>5.0032124612698681E-2</v>
      </c>
      <c r="L184" s="2"/>
      <c r="M184" s="2"/>
      <c r="N184" s="2"/>
      <c r="O184" s="2"/>
      <c r="P184" s="2"/>
      <c r="Q184" s="24">
        <f t="shared" si="672"/>
        <v>7199.6252094374213</v>
      </c>
      <c r="R184" s="38">
        <f t="shared" si="676"/>
        <v>5.0032124612698681E-2</v>
      </c>
      <c r="S184" s="2"/>
      <c r="T184" s="2"/>
      <c r="U184" s="2"/>
      <c r="V184" s="2"/>
      <c r="W184" s="2"/>
      <c r="X184" s="24">
        <f t="shared" si="673"/>
        <v>7649.234913424355</v>
      </c>
      <c r="Y184" s="38">
        <f t="shared" si="677"/>
        <v>9.7493995019249269E-2</v>
      </c>
      <c r="Z184" s="2"/>
      <c r="AA184" s="2"/>
      <c r="AB184" s="2"/>
      <c r="AC184" s="2"/>
      <c r="AD184" s="2"/>
    </row>
    <row r="185" spans="1:30" x14ac:dyDescent="0.4">
      <c r="A185" s="3">
        <v>44131</v>
      </c>
      <c r="B185" s="2"/>
      <c r="C185" s="2"/>
      <c r="D185" s="24">
        <f t="shared" si="668"/>
        <v>7199.6693494602114</v>
      </c>
      <c r="E185" s="24">
        <f t="shared" si="669"/>
        <v>7199.6693494602114</v>
      </c>
      <c r="F185" s="24">
        <f t="shared" si="670"/>
        <v>7649.3213890448342</v>
      </c>
      <c r="G185" s="2"/>
      <c r="H185" s="2"/>
      <c r="I185" s="22">
        <f t="shared" si="674"/>
        <v>134</v>
      </c>
      <c r="J185" s="24">
        <f t="shared" si="671"/>
        <v>7199.6693494602114</v>
      </c>
      <c r="K185" s="38">
        <f t="shared" si="675"/>
        <v>4.4140022790088551E-2</v>
      </c>
      <c r="L185" s="2"/>
      <c r="M185" s="2"/>
      <c r="N185" s="2"/>
      <c r="O185" s="2"/>
      <c r="P185" s="2"/>
      <c r="Q185" s="24">
        <f t="shared" si="672"/>
        <v>7199.6693494602114</v>
      </c>
      <c r="R185" s="38">
        <f t="shared" si="676"/>
        <v>4.4140022790088551E-2</v>
      </c>
      <c r="S185" s="2"/>
      <c r="T185" s="2"/>
      <c r="U185" s="2"/>
      <c r="V185" s="2"/>
      <c r="W185" s="2"/>
      <c r="X185" s="24">
        <f t="shared" si="673"/>
        <v>7649.3213890448342</v>
      </c>
      <c r="Y185" s="38">
        <f t="shared" si="677"/>
        <v>8.6475620479177451E-2</v>
      </c>
      <c r="Z185" s="2"/>
      <c r="AA185" s="2"/>
      <c r="AB185" s="2"/>
      <c r="AC185" s="2"/>
      <c r="AD185" s="2"/>
    </row>
    <row r="186" spans="1:30" x14ac:dyDescent="0.4">
      <c r="A186" s="3">
        <v>44132</v>
      </c>
      <c r="B186" s="2"/>
      <c r="C186" s="2"/>
      <c r="D186" s="24">
        <f t="shared" si="668"/>
        <v>7199.7082912126471</v>
      </c>
      <c r="E186" s="24">
        <f t="shared" si="669"/>
        <v>7199.7082912126471</v>
      </c>
      <c r="F186" s="24">
        <f t="shared" si="670"/>
        <v>7649.3980913341147</v>
      </c>
      <c r="G186" s="2"/>
      <c r="H186" s="2"/>
      <c r="I186" s="22">
        <f t="shared" si="674"/>
        <v>135</v>
      </c>
      <c r="J186" s="24">
        <f t="shared" si="671"/>
        <v>7199.7082912126471</v>
      </c>
      <c r="K186" s="38">
        <f t="shared" si="675"/>
        <v>3.894175243567588E-2</v>
      </c>
      <c r="L186" s="2"/>
      <c r="M186" s="2"/>
      <c r="N186" s="2"/>
      <c r="O186" s="2"/>
      <c r="P186" s="2"/>
      <c r="Q186" s="24">
        <f t="shared" si="672"/>
        <v>7199.7082912126471</v>
      </c>
      <c r="R186" s="38">
        <f t="shared" si="676"/>
        <v>3.894175243567588E-2</v>
      </c>
      <c r="S186" s="2"/>
      <c r="T186" s="2"/>
      <c r="U186" s="2"/>
      <c r="V186" s="2"/>
      <c r="W186" s="2"/>
      <c r="X186" s="24">
        <f t="shared" si="673"/>
        <v>7649.3980913341147</v>
      </c>
      <c r="Y186" s="38">
        <f t="shared" si="677"/>
        <v>7.670228928054712E-2</v>
      </c>
      <c r="Z186" s="2"/>
      <c r="AA186" s="2"/>
      <c r="AB186" s="2"/>
      <c r="AC186" s="2"/>
      <c r="AD186" s="2"/>
    </row>
    <row r="187" spans="1:30" x14ac:dyDescent="0.4">
      <c r="A187" s="3">
        <v>44133</v>
      </c>
      <c r="B187" s="2"/>
      <c r="C187" s="2"/>
      <c r="D187" s="24">
        <f t="shared" si="668"/>
        <v>7199.7426468365447</v>
      </c>
      <c r="E187" s="24">
        <f t="shared" si="669"/>
        <v>7199.7426468365447</v>
      </c>
      <c r="F187" s="24">
        <f t="shared" si="670"/>
        <v>7649.4661246938367</v>
      </c>
      <c r="G187" s="2"/>
      <c r="H187" s="2"/>
      <c r="I187" s="22">
        <f t="shared" si="674"/>
        <v>136</v>
      </c>
      <c r="J187" s="24">
        <f t="shared" si="671"/>
        <v>7199.7426468365447</v>
      </c>
      <c r="K187" s="38">
        <f t="shared" si="675"/>
        <v>3.4355623897681653E-2</v>
      </c>
      <c r="L187" s="2"/>
      <c r="M187" s="2"/>
      <c r="N187" s="2"/>
      <c r="O187" s="2"/>
      <c r="P187" s="2"/>
      <c r="Q187" s="24">
        <f t="shared" si="672"/>
        <v>7199.7426468365447</v>
      </c>
      <c r="R187" s="38">
        <f t="shared" si="676"/>
        <v>3.4355623897681653E-2</v>
      </c>
      <c r="S187" s="2"/>
      <c r="T187" s="2"/>
      <c r="U187" s="2"/>
      <c r="V187" s="2"/>
      <c r="W187" s="2"/>
      <c r="X187" s="24">
        <f t="shared" si="673"/>
        <v>7649.4661246938367</v>
      </c>
      <c r="Y187" s="38">
        <f t="shared" si="677"/>
        <v>6.8033359721994202E-2</v>
      </c>
      <c r="Z187" s="2"/>
      <c r="AA187" s="2"/>
      <c r="AB187" s="2"/>
      <c r="AC187" s="2"/>
      <c r="AD187" s="2"/>
    </row>
    <row r="188" spans="1:30" x14ac:dyDescent="0.4">
      <c r="A188" s="3">
        <v>44134</v>
      </c>
      <c r="B188" s="2"/>
      <c r="C188" s="2"/>
      <c r="D188" s="24">
        <f t="shared" si="668"/>
        <v>7199.7729563990151</v>
      </c>
      <c r="E188" s="24">
        <f t="shared" si="669"/>
        <v>7199.7729563990151</v>
      </c>
      <c r="F188" s="24">
        <f t="shared" si="670"/>
        <v>7649.5264687615281</v>
      </c>
      <c r="G188" s="2"/>
      <c r="H188" s="2"/>
      <c r="I188" s="22">
        <f t="shared" si="674"/>
        <v>137</v>
      </c>
      <c r="J188" s="24">
        <f t="shared" si="671"/>
        <v>7199.7729563990151</v>
      </c>
      <c r="K188" s="38">
        <f t="shared" si="675"/>
        <v>3.0309562470392848E-2</v>
      </c>
      <c r="L188" s="2"/>
      <c r="M188" s="2"/>
      <c r="N188" s="2"/>
      <c r="O188" s="2"/>
      <c r="P188" s="2"/>
      <c r="Q188" s="24">
        <f t="shared" si="672"/>
        <v>7199.7729563990151</v>
      </c>
      <c r="R188" s="38">
        <f t="shared" si="676"/>
        <v>3.0309562470392848E-2</v>
      </c>
      <c r="S188" s="2"/>
      <c r="T188" s="2"/>
      <c r="U188" s="2"/>
      <c r="V188" s="2"/>
      <c r="W188" s="2"/>
      <c r="X188" s="24">
        <f t="shared" si="673"/>
        <v>7649.5264687615281</v>
      </c>
      <c r="Y188" s="38">
        <f t="shared" si="677"/>
        <v>6.0344067691403325E-2</v>
      </c>
      <c r="Z188" s="2"/>
      <c r="AA188" s="2"/>
      <c r="AB188" s="2"/>
      <c r="AC188" s="2"/>
      <c r="AD188" s="2"/>
    </row>
    <row r="189" spans="1:30" x14ac:dyDescent="0.4">
      <c r="A189" s="3">
        <v>44135</v>
      </c>
      <c r="B189" s="2"/>
      <c r="C189" s="2"/>
      <c r="D189" s="24">
        <f t="shared" si="668"/>
        <v>7199.7996963763826</v>
      </c>
      <c r="E189" s="24">
        <f t="shared" si="669"/>
        <v>7199.7996963763826</v>
      </c>
      <c r="F189" s="24">
        <f t="shared" si="670"/>
        <v>7649.5799924977191</v>
      </c>
      <c r="G189" s="2"/>
      <c r="H189" s="2"/>
      <c r="I189" s="22">
        <f t="shared" si="674"/>
        <v>138</v>
      </c>
      <c r="J189" s="24">
        <f t="shared" si="671"/>
        <v>7199.7996963763826</v>
      </c>
      <c r="K189" s="38">
        <f t="shared" si="675"/>
        <v>2.6739977367469692E-2</v>
      </c>
      <c r="L189" s="2"/>
      <c r="M189" s="2"/>
      <c r="N189" s="2"/>
      <c r="O189" s="2"/>
      <c r="P189" s="2"/>
      <c r="Q189" s="24">
        <f t="shared" si="672"/>
        <v>7199.7996963763826</v>
      </c>
      <c r="R189" s="38">
        <f t="shared" si="676"/>
        <v>2.6739977367469692E-2</v>
      </c>
      <c r="S189" s="2"/>
      <c r="T189" s="2"/>
      <c r="U189" s="2"/>
      <c r="V189" s="2"/>
      <c r="W189" s="2"/>
      <c r="X189" s="24">
        <f t="shared" si="673"/>
        <v>7649.5799924977191</v>
      </c>
      <c r="Y189" s="38">
        <f t="shared" si="677"/>
        <v>5.3523736190982163E-2</v>
      </c>
      <c r="Z189" s="2"/>
      <c r="AA189" s="2"/>
      <c r="AB189" s="2"/>
      <c r="AC189" s="2"/>
      <c r="AD189" s="2"/>
    </row>
  </sheetData>
  <phoneticPr fontId="1"/>
  <conditionalFormatting sqref="K112:K189">
    <cfRule type="cellIs" dxfId="3" priority="4" operator="lessThan">
      <formula>5</formula>
    </cfRule>
  </conditionalFormatting>
  <conditionalFormatting sqref="R112:R189">
    <cfRule type="cellIs" dxfId="2" priority="3" operator="lessThan">
      <formula>5</formula>
    </cfRule>
  </conditionalFormatting>
  <conditionalFormatting sqref="Y112:Y189">
    <cfRule type="cellIs" dxfId="1" priority="2" operator="lessThan">
      <formula>5</formula>
    </cfRule>
  </conditionalFormatting>
  <conditionalFormatting sqref="R36">
    <cfRule type="cellIs" dxfId="0" priority="1" operator="equal">
      <formula>"NG"</formula>
    </cfRule>
  </conditionalFormatting>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推移の推定(9.01)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長谷和彦</dc:creator>
  <cp:lastModifiedBy>hase</cp:lastModifiedBy>
  <cp:lastPrinted>2020-07-16T06:51:46Z</cp:lastPrinted>
  <dcterms:created xsi:type="dcterms:W3CDTF">2020-03-21T10:31:16Z</dcterms:created>
  <dcterms:modified xsi:type="dcterms:W3CDTF">2020-09-01T10:40:39Z</dcterms:modified>
</cp:coreProperties>
</file>